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90" yWindow="4005" windowWidth="14295" windowHeight="4815"/>
  </bookViews>
  <sheets>
    <sheet name="List1" sheetId="1" r:id="rId1"/>
    <sheet name="List3" sheetId="3" state="hidden" r:id="rId2"/>
    <sheet name="List2" sheetId="5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K6" i="1" l="1"/>
  <c r="J27" i="5"/>
  <c r="K27" i="5" s="1"/>
  <c r="J25" i="5"/>
  <c r="L25" i="5" s="1"/>
  <c r="J23" i="5"/>
  <c r="K23" i="5" s="1"/>
  <c r="S25" i="5"/>
  <c r="S23" i="5"/>
  <c r="S27" i="5"/>
  <c r="O27" i="5"/>
  <c r="O25" i="5"/>
  <c r="G25" i="5"/>
  <c r="G27" i="5" s="1"/>
  <c r="O23" i="5"/>
  <c r="S12" i="5"/>
  <c r="S14" i="5"/>
  <c r="O14" i="5"/>
  <c r="O12" i="5"/>
  <c r="J14" i="5"/>
  <c r="K14" i="5" s="1"/>
  <c r="O18" i="1"/>
  <c r="N24" i="5" l="1"/>
  <c r="L23" i="5"/>
  <c r="T26" i="5"/>
  <c r="P26" i="5"/>
  <c r="T24" i="5"/>
  <c r="P24" i="5"/>
  <c r="P13" i="5"/>
  <c r="K25" i="5"/>
  <c r="T13" i="5"/>
  <c r="L27" i="5"/>
  <c r="N26" i="5" s="1"/>
  <c r="L14" i="5"/>
  <c r="O10" i="5"/>
  <c r="S10" i="5"/>
  <c r="J12" i="5"/>
  <c r="L12" i="5" s="1"/>
  <c r="J10" i="5"/>
  <c r="K10" i="5" s="1"/>
  <c r="E80" i="1"/>
  <c r="E79" i="1"/>
  <c r="D79" i="1"/>
  <c r="E78" i="1"/>
  <c r="F78" i="1" s="1"/>
  <c r="G78" i="1" s="1"/>
  <c r="D78" i="1"/>
  <c r="D72" i="1"/>
  <c r="E72" i="1"/>
  <c r="D80" i="1"/>
  <c r="E71" i="1"/>
  <c r="D71" i="1"/>
  <c r="E65" i="1"/>
  <c r="D65" i="1"/>
  <c r="E64" i="1"/>
  <c r="D64" i="1"/>
  <c r="E63" i="1"/>
  <c r="D63" i="1"/>
  <c r="E62" i="1"/>
  <c r="D62" i="1"/>
  <c r="E61" i="1"/>
  <c r="D61" i="1"/>
  <c r="K60" i="1"/>
  <c r="D44" i="1"/>
  <c r="D45" i="1"/>
  <c r="F45" i="1" s="1"/>
  <c r="D46" i="1"/>
  <c r="E46" i="1"/>
  <c r="E45" i="1"/>
  <c r="E44" i="1"/>
  <c r="F44" i="1" s="1"/>
  <c r="G44" i="1" s="1"/>
  <c r="L43" i="1"/>
  <c r="E53" i="1"/>
  <c r="D53" i="1"/>
  <c r="E52" i="1"/>
  <c r="D52" i="1"/>
  <c r="E38" i="1"/>
  <c r="D38" i="1"/>
  <c r="E37" i="1"/>
  <c r="D37" i="1"/>
  <c r="E36" i="1"/>
  <c r="D36" i="1"/>
  <c r="E35" i="1"/>
  <c r="D35" i="1"/>
  <c r="E34" i="1"/>
  <c r="D34" i="1"/>
  <c r="K33" i="1"/>
  <c r="L16" i="1"/>
  <c r="D26" i="1"/>
  <c r="D25" i="1"/>
  <c r="D19" i="1"/>
  <c r="D18" i="1"/>
  <c r="D17" i="1"/>
  <c r="E8" i="1"/>
  <c r="E7" i="1"/>
  <c r="D7" i="1"/>
  <c r="G12" i="5"/>
  <c r="G14" i="5" s="1"/>
  <c r="N13" i="5" l="1"/>
  <c r="U13" i="5" s="1"/>
  <c r="V13" i="5" s="1"/>
  <c r="U26" i="5"/>
  <c r="U24" i="5"/>
  <c r="V24" i="5" s="1"/>
  <c r="G79" i="1"/>
  <c r="F64" i="1"/>
  <c r="M26" i="5"/>
  <c r="M24" i="5"/>
  <c r="Q24" i="5" s="1"/>
  <c r="R24" i="5" s="1"/>
  <c r="V26" i="5"/>
  <c r="P11" i="5"/>
  <c r="L10" i="5"/>
  <c r="K12" i="5"/>
  <c r="M13" i="5" s="1"/>
  <c r="Q13" i="5" s="1"/>
  <c r="R13" i="5" s="1"/>
  <c r="H78" i="1"/>
  <c r="I78" i="1" s="1"/>
  <c r="J78" i="1" s="1"/>
  <c r="F46" i="1"/>
  <c r="F79" i="1"/>
  <c r="F72" i="1"/>
  <c r="F80" i="1"/>
  <c r="H44" i="1"/>
  <c r="I44" i="1" s="1"/>
  <c r="J44" i="1" s="1"/>
  <c r="F71" i="1"/>
  <c r="G71" i="1" s="1"/>
  <c r="F62" i="1"/>
  <c r="G62" i="1" s="1"/>
  <c r="H62" i="1" s="1"/>
  <c r="I62" i="1" s="1"/>
  <c r="J62" i="1" s="1"/>
  <c r="K62" i="1" s="1"/>
  <c r="L62" i="1" s="1"/>
  <c r="F63" i="1"/>
  <c r="F65" i="1"/>
  <c r="F61" i="1"/>
  <c r="G61" i="1" s="1"/>
  <c r="H61" i="1" s="1"/>
  <c r="I61" i="1" s="1"/>
  <c r="J61" i="1" s="1"/>
  <c r="H71" i="1"/>
  <c r="I71" i="1" s="1"/>
  <c r="J71" i="1" s="1"/>
  <c r="F53" i="1"/>
  <c r="F35" i="1"/>
  <c r="G35" i="1" s="1"/>
  <c r="H35" i="1" s="1"/>
  <c r="I35" i="1" s="1"/>
  <c r="J35" i="1" s="1"/>
  <c r="K35" i="1" s="1"/>
  <c r="L35" i="1" s="1"/>
  <c r="F52" i="1"/>
  <c r="G52" i="1" s="1"/>
  <c r="H52" i="1" s="1"/>
  <c r="I52" i="1" s="1"/>
  <c r="J52" i="1" s="1"/>
  <c r="F38" i="1"/>
  <c r="F37" i="1"/>
  <c r="F36" i="1"/>
  <c r="F34" i="1"/>
  <c r="G34" i="1" s="1"/>
  <c r="H34" i="1" s="1"/>
  <c r="I34" i="1" s="1"/>
  <c r="J34" i="1" s="1"/>
  <c r="F7" i="1"/>
  <c r="G7" i="1" s="1"/>
  <c r="H7" i="1" s="1"/>
  <c r="I7" i="1" s="1"/>
  <c r="T11" i="5"/>
  <c r="G36" i="1" l="1"/>
  <c r="K78" i="1"/>
  <c r="L70" i="1" s="1"/>
  <c r="K71" i="1"/>
  <c r="K44" i="1"/>
  <c r="L44" i="1" s="1"/>
  <c r="K34" i="1"/>
  <c r="L34" i="1" s="1"/>
  <c r="K52" i="1"/>
  <c r="K61" i="1"/>
  <c r="L61" i="1" s="1"/>
  <c r="H79" i="1"/>
  <c r="I79" i="1" s="1"/>
  <c r="J79" i="1" s="1"/>
  <c r="Q26" i="5"/>
  <c r="R26" i="5" s="1"/>
  <c r="M11" i="5"/>
  <c r="Q11" i="5" s="1"/>
  <c r="R11" i="5" s="1"/>
  <c r="G80" i="1"/>
  <c r="H80" i="1" s="1"/>
  <c r="I80" i="1" s="1"/>
  <c r="J80" i="1" s="1"/>
  <c r="K80" i="1" s="1"/>
  <c r="G72" i="1"/>
  <c r="H72" i="1" s="1"/>
  <c r="I72" i="1" s="1"/>
  <c r="J72" i="1" s="1"/>
  <c r="G63" i="1"/>
  <c r="H63" i="1" s="1"/>
  <c r="I63" i="1" s="1"/>
  <c r="J63" i="1" s="1"/>
  <c r="G45" i="1"/>
  <c r="H45" i="1" s="1"/>
  <c r="I45" i="1" s="1"/>
  <c r="G53" i="1"/>
  <c r="H53" i="1" s="1"/>
  <c r="I53" i="1" s="1"/>
  <c r="J53" i="1" s="1"/>
  <c r="J7" i="1"/>
  <c r="G37" i="1"/>
  <c r="H36" i="1"/>
  <c r="I36" i="1" s="1"/>
  <c r="J36" i="1" s="1"/>
  <c r="N11" i="5"/>
  <c r="U11" i="5" s="1"/>
  <c r="V11" i="5" s="1"/>
  <c r="Q29" i="1"/>
  <c r="Q20" i="1"/>
  <c r="P22" i="1"/>
  <c r="P29" i="1"/>
  <c r="Q22" i="1"/>
  <c r="Q27" i="1"/>
  <c r="P30" i="1" l="1"/>
  <c r="P23" i="1"/>
  <c r="K36" i="1"/>
  <c r="K53" i="1"/>
  <c r="L7" i="1"/>
  <c r="K7" i="1"/>
  <c r="K72" i="1"/>
  <c r="L72" i="1" s="1"/>
  <c r="K79" i="1"/>
  <c r="L71" i="1" s="1"/>
  <c r="K63" i="1"/>
  <c r="L63" i="1" s="1"/>
  <c r="G64" i="1"/>
  <c r="H64" i="1" s="1"/>
  <c r="I64" i="1" s="1"/>
  <c r="J64" i="1" s="1"/>
  <c r="G46" i="1"/>
  <c r="H46" i="1" s="1"/>
  <c r="J45" i="1"/>
  <c r="G38" i="1"/>
  <c r="H37" i="1"/>
  <c r="I37" i="1" s="1"/>
  <c r="J37" i="1" s="1"/>
  <c r="K37" i="1" l="1"/>
  <c r="K64" i="1"/>
  <c r="L64" i="1" s="1"/>
  <c r="G65" i="1"/>
  <c r="H65" i="1" s="1"/>
  <c r="I65" i="1" s="1"/>
  <c r="J65" i="1" s="1"/>
  <c r="I46" i="1"/>
  <c r="J46" i="1" s="1"/>
  <c r="K45" i="1"/>
  <c r="L45" i="1" s="1"/>
  <c r="L36" i="1" s="1"/>
  <c r="H38" i="1"/>
  <c r="I38" i="1" s="1"/>
  <c r="J38" i="1" s="1"/>
  <c r="E26" i="1"/>
  <c r="E25" i="1"/>
  <c r="E19" i="1"/>
  <c r="E18" i="1"/>
  <c r="E17" i="1"/>
  <c r="F17" i="1" s="1"/>
  <c r="E11" i="1"/>
  <c r="D11" i="1"/>
  <c r="E10" i="1"/>
  <c r="D10" i="1"/>
  <c r="E9" i="1"/>
  <c r="D9" i="1"/>
  <c r="D8" i="1"/>
  <c r="P20" i="1"/>
  <c r="O22" i="1"/>
  <c r="O27" i="1"/>
  <c r="O29" i="1"/>
  <c r="O20" i="1"/>
  <c r="P27" i="1"/>
  <c r="P21" i="1" l="1"/>
  <c r="P28" i="1"/>
  <c r="K38" i="1"/>
  <c r="K46" i="1"/>
  <c r="L46" i="1" s="1"/>
  <c r="L37" i="1" s="1"/>
  <c r="K65" i="1"/>
  <c r="L65" i="1" s="1"/>
  <c r="F11" i="1"/>
  <c r="F25" i="1"/>
  <c r="G25" i="1" s="1"/>
  <c r="H25" i="1" s="1"/>
  <c r="I25" i="1" s="1"/>
  <c r="J25" i="1" s="1"/>
  <c r="F26" i="1"/>
  <c r="F9" i="1"/>
  <c r="F18" i="1"/>
  <c r="F8" i="1"/>
  <c r="G8" i="1" s="1"/>
  <c r="F10" i="1"/>
  <c r="G17" i="1"/>
  <c r="F19" i="1"/>
  <c r="L38" i="1" l="1"/>
  <c r="K25" i="1"/>
  <c r="H17" i="1"/>
  <c r="I17" i="1" s="1"/>
  <c r="J17" i="1" s="1"/>
  <c r="G26" i="1"/>
  <c r="G9" i="1"/>
  <c r="H9" i="1" s="1"/>
  <c r="H8" i="1"/>
  <c r="I8" i="1" s="1"/>
  <c r="J8" i="1" s="1"/>
  <c r="G18" i="1"/>
  <c r="H18" i="1" s="1"/>
  <c r="K8" i="1" l="1"/>
  <c r="K17" i="1"/>
  <c r="L17" i="1" s="1"/>
  <c r="H26" i="1"/>
  <c r="I26" i="1" s="1"/>
  <c r="J26" i="1" s="1"/>
  <c r="L8" i="1"/>
  <c r="I9" i="1"/>
  <c r="J9" i="1" s="1"/>
  <c r="G10" i="1"/>
  <c r="G11" i="1" s="1"/>
  <c r="I18" i="1"/>
  <c r="J18" i="1" s="1"/>
  <c r="G19" i="1"/>
  <c r="H19" i="1" s="1"/>
  <c r="Q25" i="1"/>
  <c r="Q18" i="1"/>
  <c r="K26" i="1" l="1"/>
  <c r="K9" i="1"/>
  <c r="L9" i="1" s="1"/>
  <c r="K18" i="1"/>
  <c r="L18" i="1" s="1"/>
  <c r="H10" i="1"/>
  <c r="I10" i="1" s="1"/>
  <c r="J10" i="1" s="1"/>
  <c r="H11" i="1"/>
  <c r="I11" i="1" s="1"/>
  <c r="J11" i="1" s="1"/>
  <c r="K11" i="1" s="1"/>
  <c r="I19" i="1"/>
  <c r="J19" i="1" s="1"/>
  <c r="O25" i="1"/>
  <c r="P18" i="1"/>
  <c r="P25" i="1"/>
  <c r="P26" i="1" l="1"/>
  <c r="P19" i="1"/>
  <c r="K19" i="1"/>
  <c r="L19" i="1" s="1"/>
  <c r="L11" i="1" s="1"/>
  <c r="K10" i="1"/>
  <c r="L10" i="1" s="1"/>
</calcChain>
</file>

<file path=xl/comments1.xml><?xml version="1.0" encoding="utf-8"?>
<comments xmlns="http://schemas.openxmlformats.org/spreadsheetml/2006/main">
  <authors>
    <author>Milos</author>
  </authors>
  <commentList>
    <comment ref="N6" authorId="0">
      <text>
        <r>
          <rPr>
            <b/>
            <sz val="9"/>
            <color indexed="81"/>
            <rFont val="Tahoma"/>
            <family val="2"/>
          </rPr>
          <t>Milos: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<sst xmlns="http://schemas.openxmlformats.org/spreadsheetml/2006/main" count="323" uniqueCount="75">
  <si>
    <t>Z</t>
  </si>
  <si>
    <t>B</t>
  </si>
  <si>
    <t>ΔZ</t>
  </si>
  <si>
    <t>ΔA</t>
  </si>
  <si>
    <t>A</t>
  </si>
  <si>
    <t>R</t>
  </si>
  <si>
    <t>Deo korita</t>
  </si>
  <si>
    <t>mnm</t>
  </si>
  <si>
    <t>m</t>
  </si>
  <si>
    <t>k=1</t>
  </si>
  <si>
    <t>k=2</t>
  </si>
  <si>
    <t>k=3</t>
  </si>
  <si>
    <t>Q</t>
  </si>
  <si>
    <t>Glavno korito</t>
  </si>
  <si>
    <t>Broj profila</t>
  </si>
  <si>
    <t>Stacionaža</t>
  </si>
  <si>
    <t>Δz'</t>
  </si>
  <si>
    <t>z'</t>
  </si>
  <si>
    <t>K</t>
  </si>
  <si>
    <t>z</t>
  </si>
  <si>
    <t>/</t>
  </si>
  <si>
    <t>ΣQ(gl+in)</t>
  </si>
  <si>
    <r>
      <t>B</t>
    </r>
    <r>
      <rPr>
        <vertAlign val="subscript"/>
        <sz val="11"/>
        <color theme="1"/>
        <rFont val="Cambria"/>
        <family val="1"/>
        <scheme val="major"/>
      </rPr>
      <t>sr</t>
    </r>
  </si>
  <si>
    <r>
      <t>R</t>
    </r>
    <r>
      <rPr>
        <vertAlign val="superscript"/>
        <sz val="11"/>
        <color theme="1"/>
        <rFont val="Cambria"/>
        <family val="1"/>
        <scheme val="major"/>
      </rPr>
      <t>2/3</t>
    </r>
  </si>
  <si>
    <r>
      <t>A·R</t>
    </r>
    <r>
      <rPr>
        <vertAlign val="superscript"/>
        <sz val="11"/>
        <color theme="1"/>
        <rFont val="Cambria"/>
        <family val="1"/>
        <scheme val="major"/>
      </rPr>
      <t>2/3</t>
    </r>
  </si>
  <si>
    <r>
      <t>Σ(AR</t>
    </r>
    <r>
      <rPr>
        <vertAlign val="superscript"/>
        <sz val="11"/>
        <color theme="1"/>
        <rFont val="Cambria"/>
        <family val="1"/>
        <scheme val="major"/>
      </rPr>
      <t>2/3</t>
    </r>
    <r>
      <rPr>
        <sz val="11"/>
        <color theme="1"/>
        <rFont val="Cambria"/>
        <family val="1"/>
        <scheme val="major"/>
      </rPr>
      <t>)</t>
    </r>
    <r>
      <rPr>
        <vertAlign val="subscript"/>
        <sz val="11"/>
        <color theme="1"/>
        <rFont val="Cambria"/>
        <family val="1"/>
        <scheme val="major"/>
      </rPr>
      <t>in</t>
    </r>
  </si>
  <si>
    <r>
      <t>m</t>
    </r>
    <r>
      <rPr>
        <vertAlign val="superscript"/>
        <sz val="11"/>
        <color theme="1"/>
        <rFont val="Cambria"/>
        <family val="1"/>
        <scheme val="major"/>
      </rPr>
      <t>2</t>
    </r>
  </si>
  <si>
    <r>
      <t>m</t>
    </r>
    <r>
      <rPr>
        <vertAlign val="superscript"/>
        <sz val="11"/>
        <color theme="1"/>
        <rFont val="Cambria"/>
        <family val="1"/>
        <scheme val="major"/>
      </rPr>
      <t>2/3</t>
    </r>
  </si>
  <si>
    <r>
      <t>m</t>
    </r>
    <r>
      <rPr>
        <vertAlign val="superscript"/>
        <sz val="11"/>
        <color theme="1"/>
        <rFont val="Cambria"/>
        <family val="1"/>
        <scheme val="major"/>
      </rPr>
      <t>8/3</t>
    </r>
  </si>
  <si>
    <r>
      <t>m</t>
    </r>
    <r>
      <rPr>
        <vertAlign val="superscript"/>
        <sz val="11"/>
        <color theme="1"/>
        <rFont val="Cambria"/>
        <family val="1"/>
        <scheme val="major"/>
      </rPr>
      <t>3</t>
    </r>
    <r>
      <rPr>
        <sz val="11"/>
        <color theme="1"/>
        <rFont val="Cambria"/>
        <family val="1"/>
        <scheme val="major"/>
      </rPr>
      <t>/s</t>
    </r>
  </si>
  <si>
    <t>ΣQ(in1+in2)</t>
  </si>
  <si>
    <r>
      <t>B</t>
    </r>
    <r>
      <rPr>
        <vertAlign val="subscript"/>
        <sz val="11"/>
        <rFont val="Cambria"/>
        <family val="1"/>
        <scheme val="major"/>
      </rPr>
      <t>sr</t>
    </r>
  </si>
  <si>
    <r>
      <t>R</t>
    </r>
    <r>
      <rPr>
        <vertAlign val="superscript"/>
        <sz val="11"/>
        <rFont val="Cambria"/>
        <family val="1"/>
        <scheme val="major"/>
      </rPr>
      <t>2/3</t>
    </r>
  </si>
  <si>
    <r>
      <t>A·R</t>
    </r>
    <r>
      <rPr>
        <vertAlign val="superscript"/>
        <sz val="11"/>
        <rFont val="Cambria"/>
        <family val="1"/>
        <scheme val="major"/>
      </rPr>
      <t>2/3</t>
    </r>
  </si>
  <si>
    <r>
      <t>m</t>
    </r>
    <r>
      <rPr>
        <vertAlign val="superscript"/>
        <sz val="11"/>
        <rFont val="Cambria"/>
        <family val="1"/>
        <scheme val="major"/>
      </rPr>
      <t>2</t>
    </r>
  </si>
  <si>
    <r>
      <t>m</t>
    </r>
    <r>
      <rPr>
        <vertAlign val="superscript"/>
        <sz val="11"/>
        <rFont val="Cambria"/>
        <family val="1"/>
        <scheme val="major"/>
      </rPr>
      <t>2/3</t>
    </r>
  </si>
  <si>
    <r>
      <t>m</t>
    </r>
    <r>
      <rPr>
        <vertAlign val="superscript"/>
        <sz val="11"/>
        <rFont val="Cambria"/>
        <family val="1"/>
        <scheme val="major"/>
      </rPr>
      <t>8/3</t>
    </r>
  </si>
  <si>
    <r>
      <t>m</t>
    </r>
    <r>
      <rPr>
        <vertAlign val="superscript"/>
        <sz val="11"/>
        <rFont val="Cambria"/>
        <family val="1"/>
        <scheme val="major"/>
      </rPr>
      <t>3</t>
    </r>
    <r>
      <rPr>
        <sz val="11"/>
        <rFont val="Cambria"/>
        <family val="1"/>
        <scheme val="major"/>
      </rPr>
      <t>/s</t>
    </r>
  </si>
  <si>
    <t>PP 1</t>
  </si>
  <si>
    <t>Deonica</t>
  </si>
  <si>
    <t>PP1-PP2</t>
  </si>
  <si>
    <t>PP2-PP3</t>
  </si>
  <si>
    <r>
      <rPr>
        <sz val="11"/>
        <color theme="1"/>
        <rFont val="Calibri"/>
        <family val="2"/>
      </rPr>
      <t>Δ</t>
    </r>
    <r>
      <rPr>
        <sz val="11"/>
        <color theme="1"/>
        <rFont val="Cambria"/>
        <family val="1"/>
      </rPr>
      <t>xgl</t>
    </r>
  </si>
  <si>
    <r>
      <rPr>
        <sz val="11"/>
        <color theme="1"/>
        <rFont val="Calibri"/>
        <family val="2"/>
      </rPr>
      <t>Δ</t>
    </r>
    <r>
      <rPr>
        <sz val="11"/>
        <color theme="1"/>
        <rFont val="Cambria"/>
        <family val="1"/>
      </rPr>
      <t>xinsr</t>
    </r>
  </si>
  <si>
    <t>nin</t>
  </si>
  <si>
    <t>I</t>
  </si>
  <si>
    <t>m/m</t>
  </si>
  <si>
    <t>PP2</t>
  </si>
  <si>
    <t>mnJm</t>
  </si>
  <si>
    <t>PP3</t>
  </si>
  <si>
    <t>PP1</t>
  </si>
  <si>
    <t>I var</t>
  </si>
  <si>
    <r>
      <t>Proračun nivoa vode dvogubog korita za uslove ustaljenog neravnomernog tečenja (Q= 750 m</t>
    </r>
    <r>
      <rPr>
        <vertAlign val="superscript"/>
        <sz val="11"/>
        <color theme="1"/>
        <rFont val="Cambria"/>
        <family val="1"/>
        <scheme val="major"/>
      </rPr>
      <t>3</t>
    </r>
    <r>
      <rPr>
        <sz val="11"/>
        <color theme="1"/>
        <rFont val="Cambria"/>
        <family val="1"/>
        <scheme val="major"/>
      </rPr>
      <t>/s)</t>
    </r>
  </si>
  <si>
    <r>
      <t>n</t>
    </r>
    <r>
      <rPr>
        <vertAlign val="subscript"/>
        <sz val="11"/>
        <color theme="1"/>
        <rFont val="Cambria"/>
        <family val="1"/>
        <scheme val="major"/>
      </rPr>
      <t>gl</t>
    </r>
  </si>
  <si>
    <r>
      <t>n</t>
    </r>
    <r>
      <rPr>
        <vertAlign val="subscript"/>
        <sz val="11"/>
        <color theme="1"/>
        <rFont val="Cambria"/>
        <family val="1"/>
        <scheme val="major"/>
      </rPr>
      <t>in</t>
    </r>
  </si>
  <si>
    <r>
      <t>Δx</t>
    </r>
    <r>
      <rPr>
        <vertAlign val="subscript"/>
        <sz val="11"/>
        <color theme="1"/>
        <rFont val="Cambria"/>
        <family val="1"/>
        <scheme val="major"/>
      </rPr>
      <t>gl</t>
    </r>
  </si>
  <si>
    <r>
      <t>Δx</t>
    </r>
    <r>
      <rPr>
        <vertAlign val="subscript"/>
        <sz val="11"/>
        <color theme="1"/>
        <rFont val="Cambria"/>
        <family val="1"/>
        <scheme val="major"/>
      </rPr>
      <t>in,sr</t>
    </r>
  </si>
  <si>
    <r>
      <t>(AR</t>
    </r>
    <r>
      <rPr>
        <vertAlign val="superscript"/>
        <sz val="11"/>
        <color theme="1"/>
        <rFont val="Cambria"/>
        <family val="1"/>
        <scheme val="major"/>
      </rPr>
      <t>2/3</t>
    </r>
    <r>
      <rPr>
        <sz val="11"/>
        <color theme="1"/>
        <rFont val="Cambria"/>
        <family val="1"/>
        <scheme val="major"/>
      </rPr>
      <t>)</t>
    </r>
    <r>
      <rPr>
        <vertAlign val="subscript"/>
        <sz val="11"/>
        <color theme="1"/>
        <rFont val="Cambria"/>
        <family val="1"/>
        <scheme val="major"/>
      </rPr>
      <t>gl</t>
    </r>
  </si>
  <si>
    <r>
      <t>Q</t>
    </r>
    <r>
      <rPr>
        <vertAlign val="subscript"/>
        <sz val="11"/>
        <color theme="1"/>
        <rFont val="Cambria"/>
        <family val="1"/>
        <scheme val="major"/>
      </rPr>
      <t>gl</t>
    </r>
  </si>
  <si>
    <r>
      <t>ΣQ</t>
    </r>
    <r>
      <rPr>
        <vertAlign val="subscript"/>
        <sz val="11"/>
        <color theme="1"/>
        <rFont val="Cambria"/>
        <family val="1"/>
        <scheme val="major"/>
      </rPr>
      <t>in</t>
    </r>
  </si>
  <si>
    <r>
      <t>(Q</t>
    </r>
    <r>
      <rPr>
        <vertAlign val="subscript"/>
        <sz val="11"/>
        <color theme="1"/>
        <rFont val="Cambria"/>
        <family val="1"/>
        <scheme val="major"/>
      </rPr>
      <t>gl</t>
    </r>
    <r>
      <rPr>
        <sz val="11"/>
        <color theme="1"/>
        <rFont val="Cambria"/>
        <family val="1"/>
        <scheme val="major"/>
      </rPr>
      <t>)</t>
    </r>
    <r>
      <rPr>
        <vertAlign val="subscript"/>
        <sz val="11"/>
        <color theme="1"/>
        <rFont val="Cambria"/>
        <family val="1"/>
        <scheme val="major"/>
      </rPr>
      <t>sr</t>
    </r>
  </si>
  <si>
    <r>
      <t>Σ(Q</t>
    </r>
    <r>
      <rPr>
        <vertAlign val="subscript"/>
        <sz val="11"/>
        <color theme="1"/>
        <rFont val="Cambria"/>
        <family val="1"/>
        <scheme val="major"/>
      </rPr>
      <t>in</t>
    </r>
    <r>
      <rPr>
        <sz val="11"/>
        <color theme="1"/>
        <rFont val="Cambria"/>
        <family val="1"/>
        <scheme val="major"/>
      </rPr>
      <t>)</t>
    </r>
    <r>
      <rPr>
        <vertAlign val="subscript"/>
        <sz val="11"/>
        <color theme="1"/>
        <rFont val="Cambria"/>
        <family val="1"/>
        <scheme val="major"/>
      </rPr>
      <t>sr</t>
    </r>
  </si>
  <si>
    <r>
      <t>((AR</t>
    </r>
    <r>
      <rPr>
        <vertAlign val="superscript"/>
        <sz val="11"/>
        <color theme="1"/>
        <rFont val="Cambria"/>
        <family val="1"/>
        <scheme val="major"/>
      </rPr>
      <t>2/3</t>
    </r>
    <r>
      <rPr>
        <sz val="11"/>
        <color theme="1"/>
        <rFont val="Cambria"/>
        <family val="1"/>
        <scheme val="major"/>
      </rPr>
      <t>)</t>
    </r>
    <r>
      <rPr>
        <vertAlign val="subscript"/>
        <sz val="11"/>
        <color theme="1"/>
        <rFont val="Cambria"/>
        <family val="1"/>
        <scheme val="major"/>
      </rPr>
      <t>gl</t>
    </r>
    <r>
      <rPr>
        <sz val="11"/>
        <color theme="1"/>
        <rFont val="Cambria"/>
        <family val="1"/>
        <scheme val="major"/>
      </rPr>
      <t>)</t>
    </r>
    <r>
      <rPr>
        <vertAlign val="superscript"/>
        <sz val="11"/>
        <color theme="1"/>
        <rFont val="Cambria"/>
        <family val="1"/>
        <scheme val="major"/>
      </rPr>
      <t>2</t>
    </r>
  </si>
  <si>
    <r>
      <t>((AR</t>
    </r>
    <r>
      <rPr>
        <vertAlign val="superscript"/>
        <sz val="11"/>
        <color theme="1"/>
        <rFont val="Cambria"/>
        <family val="1"/>
        <scheme val="major"/>
      </rPr>
      <t>2/3</t>
    </r>
    <r>
      <rPr>
        <sz val="11"/>
        <color theme="1"/>
        <rFont val="Cambria"/>
        <family val="1"/>
        <scheme val="major"/>
      </rPr>
      <t>)</t>
    </r>
    <r>
      <rPr>
        <vertAlign val="subscript"/>
        <sz val="11"/>
        <color theme="1"/>
        <rFont val="Cambria"/>
        <family val="1"/>
        <scheme val="major"/>
      </rPr>
      <t>gl</t>
    </r>
    <r>
      <rPr>
        <sz val="11"/>
        <color theme="1"/>
        <rFont val="Cambria"/>
        <family val="1"/>
        <scheme val="major"/>
      </rPr>
      <t>)</t>
    </r>
    <r>
      <rPr>
        <vertAlign val="superscript"/>
        <sz val="11"/>
        <color theme="1"/>
        <rFont val="Cambria"/>
        <family val="1"/>
        <scheme val="major"/>
      </rPr>
      <t>2</t>
    </r>
    <r>
      <rPr>
        <vertAlign val="subscript"/>
        <sz val="11"/>
        <color theme="1"/>
        <rFont val="Cambria"/>
        <family val="1"/>
        <scheme val="major"/>
      </rPr>
      <t>sr</t>
    </r>
  </si>
  <si>
    <r>
      <t>I</t>
    </r>
    <r>
      <rPr>
        <vertAlign val="subscript"/>
        <sz val="11"/>
        <color theme="1"/>
        <rFont val="Cambria"/>
        <family val="1"/>
        <scheme val="major"/>
      </rPr>
      <t>gl</t>
    </r>
  </si>
  <si>
    <r>
      <t>Δz</t>
    </r>
    <r>
      <rPr>
        <vertAlign val="subscript"/>
        <sz val="11"/>
        <color theme="1"/>
        <rFont val="Cambria"/>
        <family val="1"/>
        <scheme val="major"/>
      </rPr>
      <t>gl</t>
    </r>
  </si>
  <si>
    <r>
      <t>Σ((AR</t>
    </r>
    <r>
      <rPr>
        <vertAlign val="superscript"/>
        <sz val="11"/>
        <color theme="1"/>
        <rFont val="Cambria"/>
        <family val="1"/>
        <scheme val="major"/>
      </rPr>
      <t>2/3</t>
    </r>
    <r>
      <rPr>
        <sz val="11"/>
        <color theme="1"/>
        <rFont val="Cambria"/>
        <family val="1"/>
        <scheme val="major"/>
      </rPr>
      <t>)</t>
    </r>
    <r>
      <rPr>
        <vertAlign val="subscript"/>
        <sz val="11"/>
        <color theme="1"/>
        <rFont val="Cambria"/>
        <family val="1"/>
        <scheme val="major"/>
      </rPr>
      <t>in</t>
    </r>
    <r>
      <rPr>
        <sz val="11"/>
        <color theme="1"/>
        <rFont val="Cambria"/>
        <family val="1"/>
        <scheme val="major"/>
      </rPr>
      <t>)</t>
    </r>
    <r>
      <rPr>
        <vertAlign val="superscript"/>
        <sz val="11"/>
        <color theme="1"/>
        <rFont val="Cambria"/>
        <family val="1"/>
        <scheme val="major"/>
      </rPr>
      <t>2</t>
    </r>
  </si>
  <si>
    <r>
      <t>Σ((AR</t>
    </r>
    <r>
      <rPr>
        <vertAlign val="superscript"/>
        <sz val="11"/>
        <color theme="1"/>
        <rFont val="Cambria"/>
        <family val="1"/>
        <scheme val="major"/>
      </rPr>
      <t>2/3</t>
    </r>
    <r>
      <rPr>
        <sz val="11"/>
        <color theme="1"/>
        <rFont val="Cambria"/>
        <family val="1"/>
        <scheme val="major"/>
      </rPr>
      <t>)</t>
    </r>
    <r>
      <rPr>
        <vertAlign val="subscript"/>
        <sz val="11"/>
        <color theme="1"/>
        <rFont val="Cambria"/>
        <family val="1"/>
        <scheme val="major"/>
      </rPr>
      <t>in</t>
    </r>
    <r>
      <rPr>
        <sz val="11"/>
        <color theme="1"/>
        <rFont val="Cambria"/>
        <family val="1"/>
        <scheme val="major"/>
      </rPr>
      <t>)</t>
    </r>
    <r>
      <rPr>
        <vertAlign val="superscript"/>
        <sz val="11"/>
        <color theme="1"/>
        <rFont val="Cambria"/>
        <family val="1"/>
        <scheme val="major"/>
      </rPr>
      <t>2</t>
    </r>
    <r>
      <rPr>
        <vertAlign val="subscript"/>
        <sz val="11"/>
        <color theme="1"/>
        <rFont val="Cambria"/>
        <family val="1"/>
        <scheme val="major"/>
      </rPr>
      <t>sr</t>
    </r>
  </si>
  <si>
    <r>
      <t>I</t>
    </r>
    <r>
      <rPr>
        <vertAlign val="subscript"/>
        <sz val="11"/>
        <color theme="1"/>
        <rFont val="Cambria"/>
        <family val="1"/>
        <scheme val="major"/>
      </rPr>
      <t>in</t>
    </r>
  </si>
  <si>
    <r>
      <t>Δz</t>
    </r>
    <r>
      <rPr>
        <vertAlign val="subscript"/>
        <sz val="11"/>
        <color theme="1"/>
        <rFont val="Cambria"/>
        <family val="1"/>
        <scheme val="major"/>
      </rPr>
      <t>in</t>
    </r>
  </si>
  <si>
    <r>
      <t>m</t>
    </r>
    <r>
      <rPr>
        <vertAlign val="superscript"/>
        <sz val="11"/>
        <color theme="1"/>
        <rFont val="Cambria"/>
        <family val="1"/>
        <scheme val="major"/>
      </rPr>
      <t>16/3</t>
    </r>
  </si>
  <si>
    <t>Inundacije</t>
  </si>
  <si>
    <t>Ivar</t>
  </si>
  <si>
    <t>Iivar</t>
  </si>
  <si>
    <t>II 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</si>
</sst>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1"/>
      <color theme="1"/>
      <name val="Cambria"/>
      <family val="1"/>
      <scheme val="major"/>
    </font>
    <font>
      <vertAlign val="subscript"/>
      <sz val="11"/>
      <color theme="1"/>
      <name val="Cambria"/>
      <family val="1"/>
      <scheme val="major"/>
    </font>
    <font>
      <vertAlign val="superscript"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vertAlign val="subscript"/>
      <sz val="11"/>
      <name val="Cambria"/>
      <family val="1"/>
      <scheme val="major"/>
    </font>
    <font>
      <vertAlign val="superscript"/>
      <sz val="11"/>
      <name val="Cambria"/>
      <family val="1"/>
      <scheme val="major"/>
    </font>
    <font>
      <sz val="11"/>
      <color theme="1"/>
      <name val="Cambria"/>
      <family val="1"/>
    </font>
    <font>
      <sz val="11"/>
      <color theme="0" tint="-0.249977111117893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2" borderId="0" xfId="0" applyFont="1" applyFill="1" applyBorder="1"/>
    <xf numFmtId="0" fontId="0" fillId="2" borderId="0" xfId="0" applyFill="1" applyBorder="1" applyAlignment="1">
      <alignment horizontal="center"/>
    </xf>
    <xf numFmtId="2" fontId="0" fillId="2" borderId="0" xfId="0" applyNumberForma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7" fillId="0" borderId="3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" fontId="7" fillId="0" borderId="3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2" fontId="7" fillId="0" borderId="1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2" fontId="7" fillId="0" borderId="2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2" fontId="7" fillId="0" borderId="38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/>
    </xf>
    <xf numFmtId="2" fontId="7" fillId="0" borderId="36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4" fillId="0" borderId="36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7" fillId="0" borderId="35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7" fillId="0" borderId="3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center" vertical="center"/>
    </xf>
    <xf numFmtId="2" fontId="7" fillId="0" borderId="40" xfId="0" applyNumberFormat="1" applyFont="1" applyFill="1" applyBorder="1" applyAlignment="1">
      <alignment horizontal="center"/>
    </xf>
    <xf numFmtId="2" fontId="7" fillId="0" borderId="13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2" fontId="0" fillId="2" borderId="0" xfId="0" applyNumberFormat="1" applyFill="1" applyBorder="1" applyAlignment="1"/>
    <xf numFmtId="0" fontId="0" fillId="0" borderId="0" xfId="0" applyBorder="1" applyAlignment="1"/>
    <xf numFmtId="2" fontId="4" fillId="0" borderId="1" xfId="0" applyNumberFormat="1" applyFont="1" applyFill="1" applyBorder="1" applyAlignment="1">
      <alignment horizontal="center" vertical="center"/>
    </xf>
    <xf numFmtId="2" fontId="4" fillId="0" borderId="35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34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4" fillId="3" borderId="0" xfId="0" applyFont="1" applyFill="1"/>
    <xf numFmtId="0" fontId="10" fillId="3" borderId="0" xfId="0" applyFont="1" applyFill="1"/>
    <xf numFmtId="0" fontId="4" fillId="3" borderId="0" xfId="0" applyFont="1" applyFill="1" applyAlignment="1">
      <alignment horizontal="center"/>
    </xf>
    <xf numFmtId="16" fontId="4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Qsum</c:v>
          </c:tx>
          <c:marker>
            <c:symbol val="none"/>
          </c:marker>
          <c:xVal>
            <c:numRef>
              <c:f>List1!$L$6:$L$11</c:f>
              <c:numCache>
                <c:formatCode>0.00</c:formatCode>
                <c:ptCount val="6"/>
                <c:pt idx="0">
                  <c:v>0</c:v>
                </c:pt>
                <c:pt idx="1">
                  <c:v>1.1967325306851153</c:v>
                </c:pt>
                <c:pt idx="2">
                  <c:v>149.39756638881269</c:v>
                </c:pt>
                <c:pt idx="3">
                  <c:v>248.01229155382421</c:v>
                </c:pt>
                <c:pt idx="4">
                  <c:v>385.40467509967084</c:v>
                </c:pt>
                <c:pt idx="5">
                  <c:v>1553.7578284741144</c:v>
                </c:pt>
              </c:numCache>
            </c:numRef>
          </c:xVal>
          <c:yVal>
            <c:numRef>
              <c:f>List1!$B$6:$B$11</c:f>
              <c:numCache>
                <c:formatCode>0.00</c:formatCode>
                <c:ptCount val="6"/>
                <c:pt idx="0">
                  <c:v>95.5</c:v>
                </c:pt>
                <c:pt idx="1">
                  <c:v>95.75</c:v>
                </c:pt>
                <c:pt idx="2">
                  <c:v>98.5</c:v>
                </c:pt>
                <c:pt idx="3">
                  <c:v>99</c:v>
                </c:pt>
                <c:pt idx="4">
                  <c:v>99.5</c:v>
                </c:pt>
                <c:pt idx="5">
                  <c:v>102</c:v>
                </c:pt>
              </c:numCache>
            </c:numRef>
          </c:yVal>
          <c:smooth val="1"/>
        </c:ser>
        <c:ser>
          <c:idx val="2"/>
          <c:order val="1"/>
          <c:tx>
            <c:v>Qgl</c:v>
          </c:tx>
          <c:marker>
            <c:symbol val="none"/>
          </c:marker>
          <c:xVal>
            <c:numRef>
              <c:f>List1!$K$6:$K$11</c:f>
              <c:numCache>
                <c:formatCode>0.00</c:formatCode>
                <c:ptCount val="6"/>
                <c:pt idx="0">
                  <c:v>0</c:v>
                </c:pt>
                <c:pt idx="1">
                  <c:v>1.1967325306851153</c:v>
                </c:pt>
                <c:pt idx="2">
                  <c:v>149.39756638881269</c:v>
                </c:pt>
                <c:pt idx="3">
                  <c:v>245.7352605012662</c:v>
                </c:pt>
                <c:pt idx="4">
                  <c:v>369.3396689385678</c:v>
                </c:pt>
                <c:pt idx="5">
                  <c:v>1256.2373881309236</c:v>
                </c:pt>
              </c:numCache>
            </c:numRef>
          </c:xVal>
          <c:yVal>
            <c:numRef>
              <c:f>List1!$B$6:$B$11</c:f>
              <c:numCache>
                <c:formatCode>0.00</c:formatCode>
                <c:ptCount val="6"/>
                <c:pt idx="0">
                  <c:v>95.5</c:v>
                </c:pt>
                <c:pt idx="1">
                  <c:v>95.75</c:v>
                </c:pt>
                <c:pt idx="2">
                  <c:v>98.5</c:v>
                </c:pt>
                <c:pt idx="3">
                  <c:v>99</c:v>
                </c:pt>
                <c:pt idx="4">
                  <c:v>99.5</c:v>
                </c:pt>
                <c:pt idx="5">
                  <c:v>102</c:v>
                </c:pt>
              </c:numCache>
            </c:numRef>
          </c:yVal>
          <c:smooth val="1"/>
        </c:ser>
        <c:ser>
          <c:idx val="3"/>
          <c:order val="2"/>
          <c:tx>
            <c:v>Qin</c:v>
          </c:tx>
          <c:marker>
            <c:symbol val="none"/>
          </c:marker>
          <c:xVal>
            <c:numRef>
              <c:f>List1!$L$16:$L$19</c:f>
              <c:numCache>
                <c:formatCode>0.00</c:formatCode>
                <c:ptCount val="4"/>
                <c:pt idx="0">
                  <c:v>0</c:v>
                </c:pt>
                <c:pt idx="1">
                  <c:v>2.2770310525580175</c:v>
                </c:pt>
                <c:pt idx="2">
                  <c:v>16.065006161103057</c:v>
                </c:pt>
                <c:pt idx="3">
                  <c:v>297.52044034319078</c:v>
                </c:pt>
              </c:numCache>
            </c:numRef>
          </c:xVal>
          <c:yVal>
            <c:numRef>
              <c:f>List1!$B$16:$B$19</c:f>
              <c:numCache>
                <c:formatCode>0.00</c:formatCode>
                <c:ptCount val="4"/>
                <c:pt idx="0">
                  <c:v>98.5</c:v>
                </c:pt>
                <c:pt idx="1">
                  <c:v>99</c:v>
                </c:pt>
                <c:pt idx="2">
                  <c:v>99.5</c:v>
                </c:pt>
                <c:pt idx="3">
                  <c:v>102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76960"/>
        <c:axId val="76577536"/>
      </c:scatterChart>
      <c:valAx>
        <c:axId val="76576960"/>
        <c:scaling>
          <c:orientation val="minMax"/>
          <c:max val="9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 (m3/s)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>
                <a:latin typeface="+mj-lt"/>
              </a:defRPr>
            </a:pPr>
            <a:endParaRPr lang="sr-Latn-RS"/>
          </a:p>
        </c:txPr>
        <c:crossAx val="76577536"/>
        <c:crosses val="autoZero"/>
        <c:crossBetween val="midCat"/>
        <c:majorUnit val="100"/>
        <c:minorUnit val="20"/>
      </c:valAx>
      <c:valAx>
        <c:axId val="76577536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Z (mnJm)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6576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1"/>
            <c:trendlineLbl>
              <c:layout>
                <c:manualLayout>
                  <c:x val="0.29409462657238145"/>
                  <c:y val="2.351706036745407E-2"/>
                </c:manualLayout>
              </c:layout>
              <c:numFmt formatCode="General" sourceLinked="0"/>
            </c:trendlineLbl>
          </c:trendline>
          <c:xVal>
            <c:numRef>
              <c:f>List2!$B$30:$B$32</c:f>
              <c:numCache>
                <c:formatCode>0.0000</c:formatCode>
                <c:ptCount val="3"/>
                <c:pt idx="0" formatCode="General">
                  <c:v>2.2800000000000001E-2</c:v>
                </c:pt>
                <c:pt idx="1">
                  <c:v>0.03</c:v>
                </c:pt>
                <c:pt idx="2">
                  <c:v>3.5000000000000003E-2</c:v>
                </c:pt>
              </c:numCache>
            </c:numRef>
          </c:xVal>
          <c:yVal>
            <c:numRef>
              <c:f>List2!$A$30:$A$32</c:f>
              <c:numCache>
                <c:formatCode>General</c:formatCode>
                <c:ptCount val="3"/>
                <c:pt idx="0">
                  <c:v>102.35</c:v>
                </c:pt>
                <c:pt idx="1">
                  <c:v>102.63</c:v>
                </c:pt>
                <c:pt idx="2">
                  <c:v>102.81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558016"/>
        <c:axId val="172558592"/>
      </c:scatterChart>
      <c:valAx>
        <c:axId val="172558016"/>
        <c:scaling>
          <c:orientation val="minMax"/>
          <c:min val="2.2000000000000016E-2"/>
        </c:scaling>
        <c:delete val="0"/>
        <c:axPos val="b"/>
        <c:numFmt formatCode="General" sourceLinked="1"/>
        <c:majorTickMark val="out"/>
        <c:minorTickMark val="none"/>
        <c:tickLblPos val="nextTo"/>
        <c:crossAx val="172558592"/>
        <c:crosses val="autoZero"/>
        <c:crossBetween val="midCat"/>
      </c:valAx>
      <c:valAx>
        <c:axId val="172558592"/>
        <c:scaling>
          <c:orientation val="minMax"/>
          <c:max val="103"/>
          <c:min val="10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558016"/>
        <c:crosses val="autoZero"/>
        <c:crossBetween val="midCat"/>
        <c:majorUnit val="0.2"/>
        <c:minorUnit val="0.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571499</xdr:colOff>
      <xdr:row>8</xdr:row>
      <xdr:rowOff>28574</xdr:rowOff>
    </xdr:from>
    <xdr:to>
      <xdr:col>29</xdr:col>
      <xdr:colOff>561974</xdr:colOff>
      <xdr:row>30</xdr:row>
      <xdr:rowOff>38099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476250</xdr:colOff>
      <xdr:row>14</xdr:row>
      <xdr:rowOff>76200</xdr:rowOff>
    </xdr:from>
    <xdr:ext cx="184731" cy="264560"/>
    <xdr:sp macro="" textlink="">
      <xdr:nvSpPr>
        <xdr:cNvPr id="55" name="TextBox 54"/>
        <xdr:cNvSpPr txBox="1"/>
      </xdr:nvSpPr>
      <xdr:spPr>
        <a:xfrm>
          <a:off x="6943725" y="281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485775</xdr:colOff>
      <xdr:row>13</xdr:row>
      <xdr:rowOff>0</xdr:rowOff>
    </xdr:from>
    <xdr:ext cx="434734" cy="264560"/>
    <xdr:sp macro="" textlink="">
      <xdr:nvSpPr>
        <xdr:cNvPr id="56" name="TextBox 55"/>
        <xdr:cNvSpPr txBox="1"/>
      </xdr:nvSpPr>
      <xdr:spPr>
        <a:xfrm>
          <a:off x="6953250" y="2524125"/>
          <a:ext cx="434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95.5</a:t>
          </a:r>
        </a:p>
      </xdr:txBody>
    </xdr:sp>
    <xdr:clientData/>
  </xdr:oneCellAnchor>
  <xdr:twoCellAnchor>
    <xdr:from>
      <xdr:col>12</xdr:col>
      <xdr:colOff>485775</xdr:colOff>
      <xdr:row>13</xdr:row>
      <xdr:rowOff>66675</xdr:rowOff>
    </xdr:from>
    <xdr:to>
      <xdr:col>13</xdr:col>
      <xdr:colOff>419100</xdr:colOff>
      <xdr:row>14</xdr:row>
      <xdr:rowOff>200025</xdr:rowOff>
    </xdr:to>
    <xdr:sp macro="" textlink="">
      <xdr:nvSpPr>
        <xdr:cNvPr id="57" name="TextBox 56"/>
        <xdr:cNvSpPr txBox="1"/>
      </xdr:nvSpPr>
      <xdr:spPr>
        <a:xfrm>
          <a:off x="6953250" y="2590800"/>
          <a:ext cx="5429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95.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1</xdr:row>
          <xdr:rowOff>190500</xdr:rowOff>
        </xdr:from>
        <xdr:to>
          <xdr:col>18</xdr:col>
          <xdr:colOff>257175</xdr:colOff>
          <xdr:row>16</xdr:row>
          <xdr:rowOff>85725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32</xdr:row>
          <xdr:rowOff>66675</xdr:rowOff>
        </xdr:from>
        <xdr:to>
          <xdr:col>18</xdr:col>
          <xdr:colOff>381000</xdr:colOff>
          <xdr:row>47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56</xdr:row>
          <xdr:rowOff>19050</xdr:rowOff>
        </xdr:from>
        <xdr:to>
          <xdr:col>18</xdr:col>
          <xdr:colOff>333375</xdr:colOff>
          <xdr:row>71</xdr:row>
          <xdr:rowOff>28575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0.40665</cdr:x>
      <cdr:y>0.02381</cdr:y>
    </cdr:from>
    <cdr:to>
      <cdr:x>0.68946</cdr:x>
      <cdr:y>0.0744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1" y="76200"/>
          <a:ext cx="1457325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276224</xdr:colOff>
      <xdr:row>29</xdr:row>
      <xdr:rowOff>171450</xdr:rowOff>
    </xdr:from>
    <xdr:to>
      <xdr:col>11</xdr:col>
      <xdr:colOff>542924</xdr:colOff>
      <xdr:row>51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Excel_97-2003_Worksheet3.xls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Excel_97-2003_Worksheet2.xls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0"/>
  <sheetViews>
    <sheetView tabSelected="1" workbookViewId="0">
      <selection activeCell="A55" sqref="A55:C55"/>
    </sheetView>
  </sheetViews>
  <sheetFormatPr defaultColWidth="9.140625" defaultRowHeight="14.25" x14ac:dyDescent="0.2"/>
  <cols>
    <col min="1" max="1" width="9.85546875" style="6" bestFit="1" customWidth="1"/>
    <col min="2" max="2" width="8.5703125" style="6" bestFit="1" customWidth="1"/>
    <col min="3" max="3" width="6.7109375" style="6" customWidth="1"/>
    <col min="4" max="4" width="7" style="6" customWidth="1"/>
    <col min="5" max="5" width="5.7109375" style="6" customWidth="1"/>
    <col min="6" max="6" width="8.5703125" style="6" bestFit="1" customWidth="1"/>
    <col min="7" max="7" width="7.140625" style="6" customWidth="1"/>
    <col min="8" max="9" width="5.7109375" style="6" customWidth="1"/>
    <col min="10" max="10" width="7.7109375" style="6" customWidth="1"/>
    <col min="11" max="11" width="11" style="6" customWidth="1"/>
    <col min="12" max="12" width="13.28515625" style="6" customWidth="1"/>
    <col min="13" max="16384" width="9.140625" style="6"/>
  </cols>
  <sheetData>
    <row r="1" spans="1:23" x14ac:dyDescent="0.2">
      <c r="A1" s="6" t="s">
        <v>38</v>
      </c>
      <c r="B1" s="88">
        <v>95.5</v>
      </c>
      <c r="C1" s="6" t="s">
        <v>48</v>
      </c>
    </row>
    <row r="2" spans="1:23" ht="15.75" thickBot="1" x14ac:dyDescent="0.3">
      <c r="T2" s="165" t="s">
        <v>39</v>
      </c>
      <c r="U2" s="166" t="s">
        <v>42</v>
      </c>
      <c r="V2" s="166" t="s">
        <v>43</v>
      </c>
      <c r="W2" s="167" t="s">
        <v>45</v>
      </c>
    </row>
    <row r="3" spans="1:23" ht="15" thickBot="1" x14ac:dyDescent="0.25">
      <c r="A3" s="8">
        <v>1</v>
      </c>
      <c r="B3" s="9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12</v>
      </c>
      <c r="L3" s="11">
        <v>13</v>
      </c>
      <c r="T3" s="165"/>
      <c r="U3" s="165" t="s">
        <v>8</v>
      </c>
      <c r="V3" s="165" t="s">
        <v>8</v>
      </c>
      <c r="W3" s="167" t="s">
        <v>46</v>
      </c>
    </row>
    <row r="4" spans="1:23" ht="17.25" x14ac:dyDescent="0.2">
      <c r="A4" s="102" t="s">
        <v>6</v>
      </c>
      <c r="B4" s="12" t="s">
        <v>0</v>
      </c>
      <c r="C4" s="13" t="s">
        <v>1</v>
      </c>
      <c r="D4" s="13" t="s">
        <v>22</v>
      </c>
      <c r="E4" s="13" t="s">
        <v>2</v>
      </c>
      <c r="F4" s="13" t="s">
        <v>3</v>
      </c>
      <c r="G4" s="13" t="s">
        <v>4</v>
      </c>
      <c r="H4" s="13" t="s">
        <v>5</v>
      </c>
      <c r="I4" s="13" t="s">
        <v>23</v>
      </c>
      <c r="J4" s="75" t="s">
        <v>24</v>
      </c>
      <c r="K4" s="37" t="s">
        <v>12</v>
      </c>
      <c r="L4" s="15" t="s">
        <v>21</v>
      </c>
      <c r="T4" s="168" t="s">
        <v>40</v>
      </c>
      <c r="U4" s="165">
        <v>125</v>
      </c>
      <c r="V4" s="165">
        <v>140</v>
      </c>
      <c r="W4" s="167">
        <v>4.3E-3</v>
      </c>
    </row>
    <row r="5" spans="1:23" ht="17.25" thickBot="1" x14ac:dyDescent="0.25">
      <c r="A5" s="103"/>
      <c r="B5" s="16" t="s">
        <v>48</v>
      </c>
      <c r="C5" s="17" t="s">
        <v>8</v>
      </c>
      <c r="D5" s="17" t="s">
        <v>8</v>
      </c>
      <c r="E5" s="17" t="s">
        <v>8</v>
      </c>
      <c r="F5" s="17" t="s">
        <v>26</v>
      </c>
      <c r="G5" s="17" t="s">
        <v>26</v>
      </c>
      <c r="H5" s="17" t="s">
        <v>8</v>
      </c>
      <c r="I5" s="17" t="s">
        <v>27</v>
      </c>
      <c r="J5" s="76" t="s">
        <v>28</v>
      </c>
      <c r="K5" s="38" t="s">
        <v>29</v>
      </c>
      <c r="L5" s="32" t="s">
        <v>29</v>
      </c>
      <c r="T5" s="165" t="s">
        <v>41</v>
      </c>
      <c r="U5" s="165">
        <v>225</v>
      </c>
      <c r="V5" s="165">
        <v>260</v>
      </c>
      <c r="W5" s="167"/>
    </row>
    <row r="6" spans="1:23" x14ac:dyDescent="0.2">
      <c r="A6" s="108" t="s">
        <v>9</v>
      </c>
      <c r="B6" s="20">
        <v>95.5</v>
      </c>
      <c r="C6" s="21">
        <v>0</v>
      </c>
      <c r="D6" s="21"/>
      <c r="E6" s="64"/>
      <c r="F6" s="64"/>
      <c r="G6" s="64">
        <v>0</v>
      </c>
      <c r="H6" s="64">
        <v>0</v>
      </c>
      <c r="I6" s="64">
        <v>0</v>
      </c>
      <c r="J6" s="77">
        <v>0</v>
      </c>
      <c r="K6" s="80">
        <f>1/0.0228*J6*0.0043^0.5</f>
        <v>0</v>
      </c>
      <c r="L6" s="65">
        <v>0</v>
      </c>
    </row>
    <row r="7" spans="1:23" ht="15" customHeight="1" x14ac:dyDescent="0.2">
      <c r="A7" s="109"/>
      <c r="B7" s="63">
        <v>95.75</v>
      </c>
      <c r="C7" s="24">
        <v>14.6</v>
      </c>
      <c r="D7" s="24">
        <f>C7/2</f>
        <v>7.3</v>
      </c>
      <c r="E7" s="25">
        <f>B7-B6</f>
        <v>0.25</v>
      </c>
      <c r="F7" s="25">
        <f>D7*E7</f>
        <v>1.825</v>
      </c>
      <c r="G7" s="25">
        <f>G6+F7</f>
        <v>1.825</v>
      </c>
      <c r="H7" s="25">
        <f>G7/C7</f>
        <v>0.125</v>
      </c>
      <c r="I7" s="25">
        <f>H7^(2/3)</f>
        <v>0.25000000000000006</v>
      </c>
      <c r="J7" s="78">
        <f>G7*I7</f>
        <v>0.4562500000000001</v>
      </c>
      <c r="K7" s="80">
        <f>1/0.025*J7*0.0043^0.5</f>
        <v>1.1967325306851153</v>
      </c>
      <c r="L7" s="71">
        <f>K7</f>
        <v>1.1967325306851153</v>
      </c>
      <c r="T7" s="165" t="s">
        <v>44</v>
      </c>
      <c r="U7" s="165">
        <v>0.05</v>
      </c>
    </row>
    <row r="8" spans="1:23" ht="15" customHeight="1" x14ac:dyDescent="0.2">
      <c r="A8" s="109"/>
      <c r="B8" s="23">
        <v>98.5</v>
      </c>
      <c r="C8" s="24">
        <v>33.5</v>
      </c>
      <c r="D8" s="24">
        <f>C8/2</f>
        <v>16.75</v>
      </c>
      <c r="E8" s="25">
        <f>B8-B7</f>
        <v>2.75</v>
      </c>
      <c r="F8" s="25">
        <f t="shared" ref="F8:F10" si="0">D8*E8</f>
        <v>46.0625</v>
      </c>
      <c r="G8" s="25">
        <f>G6+F8</f>
        <v>46.0625</v>
      </c>
      <c r="H8" s="25">
        <f t="shared" ref="H8:H11" si="1">G8/C8</f>
        <v>1.375</v>
      </c>
      <c r="I8" s="25">
        <f t="shared" ref="I8:I11" si="2">H8^(2/3)</f>
        <v>1.2365218608121751</v>
      </c>
      <c r="J8" s="78">
        <f t="shared" ref="J8:J11" si="3">G8*I8</f>
        <v>56.957288213660817</v>
      </c>
      <c r="K8" s="80">
        <f t="shared" ref="K8:K11" si="4">1/0.025*J8*0.0043^0.5</f>
        <v>149.39756638881269</v>
      </c>
      <c r="L8" s="71">
        <f>K8+L16</f>
        <v>149.39756638881269</v>
      </c>
    </row>
    <row r="9" spans="1:23" ht="15" customHeight="1" x14ac:dyDescent="0.2">
      <c r="A9" s="109"/>
      <c r="B9" s="23">
        <v>99</v>
      </c>
      <c r="C9" s="24">
        <v>35</v>
      </c>
      <c r="D9" s="24">
        <f t="shared" ref="D9:D11" si="5">(C8+C9)/2</f>
        <v>34.25</v>
      </c>
      <c r="E9" s="25">
        <f t="shared" ref="E9:E11" si="6">B9-B8</f>
        <v>0.5</v>
      </c>
      <c r="F9" s="25">
        <f t="shared" si="0"/>
        <v>17.125</v>
      </c>
      <c r="G9" s="25">
        <f t="shared" ref="G9:G10" si="7">G8+F9</f>
        <v>63.1875</v>
      </c>
      <c r="H9" s="25">
        <f t="shared" si="1"/>
        <v>1.8053571428571429</v>
      </c>
      <c r="I9" s="25">
        <f>H9^(2/3)</f>
        <v>1.4826617569437497</v>
      </c>
      <c r="J9" s="78">
        <f t="shared" si="3"/>
        <v>93.685689766883186</v>
      </c>
      <c r="K9" s="80">
        <f t="shared" si="4"/>
        <v>245.7352605012662</v>
      </c>
      <c r="L9" s="71">
        <f t="shared" ref="L9:L11" si="8">K9+L17</f>
        <v>248.01229155382421</v>
      </c>
    </row>
    <row r="10" spans="1:23" ht="15" customHeight="1" x14ac:dyDescent="0.2">
      <c r="A10" s="109"/>
      <c r="B10" s="23">
        <v>99.5</v>
      </c>
      <c r="C10" s="24">
        <v>35</v>
      </c>
      <c r="D10" s="24">
        <f t="shared" si="5"/>
        <v>35</v>
      </c>
      <c r="E10" s="25">
        <f t="shared" si="6"/>
        <v>0.5</v>
      </c>
      <c r="F10" s="25">
        <f t="shared" si="0"/>
        <v>17.5</v>
      </c>
      <c r="G10" s="25">
        <f t="shared" si="7"/>
        <v>80.6875</v>
      </c>
      <c r="H10" s="25">
        <f t="shared" si="1"/>
        <v>2.3053571428571429</v>
      </c>
      <c r="I10" s="25">
        <f t="shared" si="2"/>
        <v>1.7451207275057818</v>
      </c>
      <c r="J10" s="78">
        <f t="shared" si="3"/>
        <v>140.80942870062276</v>
      </c>
      <c r="K10" s="80">
        <f t="shared" si="4"/>
        <v>369.3396689385678</v>
      </c>
      <c r="L10" s="71">
        <f t="shared" si="8"/>
        <v>385.40467509967084</v>
      </c>
    </row>
    <row r="11" spans="1:23" ht="15.75" customHeight="1" thickBot="1" x14ac:dyDescent="0.25">
      <c r="A11" s="110"/>
      <c r="B11" s="26">
        <v>102</v>
      </c>
      <c r="C11" s="17">
        <v>35</v>
      </c>
      <c r="D11" s="17">
        <f t="shared" si="5"/>
        <v>35</v>
      </c>
      <c r="E11" s="27">
        <f t="shared" si="6"/>
        <v>2.5</v>
      </c>
      <c r="F11" s="27">
        <f>D11*E11</f>
        <v>87.5</v>
      </c>
      <c r="G11" s="27">
        <f>G10+F11</f>
        <v>168.1875</v>
      </c>
      <c r="H11" s="27">
        <f t="shared" si="1"/>
        <v>4.8053571428571429</v>
      </c>
      <c r="I11" s="27">
        <f t="shared" si="2"/>
        <v>2.8476314483586957</v>
      </c>
      <c r="J11" s="79">
        <f t="shared" si="3"/>
        <v>478.93601422082816</v>
      </c>
      <c r="K11" s="80">
        <f t="shared" si="4"/>
        <v>1256.2373881309236</v>
      </c>
      <c r="L11" s="72">
        <f t="shared" si="8"/>
        <v>1553.7578284741144</v>
      </c>
    </row>
    <row r="12" spans="1:23" ht="15" thickBot="1" x14ac:dyDescent="0.25">
      <c r="A12" s="29"/>
      <c r="B12" s="30"/>
      <c r="C12" s="29"/>
      <c r="D12" s="29"/>
      <c r="E12" s="30"/>
      <c r="F12" s="31"/>
      <c r="G12" s="31"/>
      <c r="H12" s="30"/>
      <c r="I12" s="30"/>
      <c r="J12" s="30"/>
      <c r="K12" s="7"/>
      <c r="L12" s="7"/>
    </row>
    <row r="13" spans="1:23" ht="15" thickBot="1" x14ac:dyDescent="0.25">
      <c r="A13" s="40">
        <v>1</v>
      </c>
      <c r="B13" s="41">
        <v>2</v>
      </c>
      <c r="C13" s="42">
        <v>3</v>
      </c>
      <c r="D13" s="42">
        <v>4</v>
      </c>
      <c r="E13" s="42">
        <v>5</v>
      </c>
      <c r="F13" s="42">
        <v>6</v>
      </c>
      <c r="G13" s="42">
        <v>7</v>
      </c>
      <c r="H13" s="42">
        <v>8</v>
      </c>
      <c r="I13" s="42">
        <v>9</v>
      </c>
      <c r="J13" s="42">
        <v>10</v>
      </c>
      <c r="K13" s="62">
        <v>12</v>
      </c>
      <c r="L13" s="43">
        <v>13</v>
      </c>
    </row>
    <row r="14" spans="1:23" ht="17.25" x14ac:dyDescent="0.2">
      <c r="A14" s="104" t="s">
        <v>6</v>
      </c>
      <c r="B14" s="44" t="s">
        <v>0</v>
      </c>
      <c r="C14" s="45" t="s">
        <v>1</v>
      </c>
      <c r="D14" s="45" t="s">
        <v>31</v>
      </c>
      <c r="E14" s="45" t="s">
        <v>2</v>
      </c>
      <c r="F14" s="45" t="s">
        <v>3</v>
      </c>
      <c r="G14" s="45" t="s">
        <v>4</v>
      </c>
      <c r="H14" s="45" t="s">
        <v>5</v>
      </c>
      <c r="I14" s="45" t="s">
        <v>32</v>
      </c>
      <c r="J14" s="45" t="s">
        <v>33</v>
      </c>
      <c r="K14" s="58" t="s">
        <v>12</v>
      </c>
      <c r="L14" s="59" t="s">
        <v>30</v>
      </c>
    </row>
    <row r="15" spans="1:23" ht="17.25" thickBot="1" x14ac:dyDescent="0.25">
      <c r="A15" s="105"/>
      <c r="B15" s="16" t="s">
        <v>48</v>
      </c>
      <c r="C15" s="46" t="s">
        <v>8</v>
      </c>
      <c r="D15" s="46" t="s">
        <v>8</v>
      </c>
      <c r="E15" s="46" t="s">
        <v>8</v>
      </c>
      <c r="F15" s="46" t="s">
        <v>34</v>
      </c>
      <c r="G15" s="46" t="s">
        <v>34</v>
      </c>
      <c r="H15" s="46" t="s">
        <v>8</v>
      </c>
      <c r="I15" s="46" t="s">
        <v>35</v>
      </c>
      <c r="J15" s="46" t="s">
        <v>36</v>
      </c>
      <c r="K15" s="60" t="s">
        <v>37</v>
      </c>
      <c r="L15" s="47" t="s">
        <v>37</v>
      </c>
      <c r="M15" s="7"/>
      <c r="N15" s="7"/>
      <c r="O15" s="7"/>
      <c r="P15" s="7"/>
      <c r="Q15" s="7"/>
    </row>
    <row r="16" spans="1:23" x14ac:dyDescent="0.2">
      <c r="A16" s="111" t="s">
        <v>10</v>
      </c>
      <c r="B16" s="49">
        <v>98.5</v>
      </c>
      <c r="C16" s="50">
        <v>0</v>
      </c>
      <c r="D16" s="50"/>
      <c r="E16" s="50"/>
      <c r="F16" s="67"/>
      <c r="G16" s="67">
        <v>0</v>
      </c>
      <c r="H16" s="67">
        <v>0</v>
      </c>
      <c r="I16" s="67">
        <v>0</v>
      </c>
      <c r="J16" s="67">
        <v>0</v>
      </c>
      <c r="K16" s="63">
        <v>0</v>
      </c>
      <c r="L16" s="68">
        <f>K16</f>
        <v>0</v>
      </c>
      <c r="M16" s="7"/>
      <c r="N16" s="7"/>
      <c r="O16" s="7"/>
      <c r="P16" s="7"/>
      <c r="Q16" s="7"/>
    </row>
    <row r="17" spans="1:17" ht="15" customHeight="1" x14ac:dyDescent="0.2">
      <c r="A17" s="112"/>
      <c r="B17" s="52">
        <v>99</v>
      </c>
      <c r="C17" s="39">
        <v>17.5</v>
      </c>
      <c r="D17" s="53">
        <f>C17/2</f>
        <v>8.75</v>
      </c>
      <c r="E17" s="53">
        <f>B17-B16</f>
        <v>0.5</v>
      </c>
      <c r="F17" s="53">
        <f>D17*E17</f>
        <v>4.375</v>
      </c>
      <c r="G17" s="53">
        <f>G16+F17</f>
        <v>4.375</v>
      </c>
      <c r="H17" s="53">
        <f>G17/C17</f>
        <v>0.25</v>
      </c>
      <c r="I17" s="53">
        <f>H17^(2/3)</f>
        <v>0.3968502629920499</v>
      </c>
      <c r="J17" s="53">
        <f>G17*I17</f>
        <v>1.7362199005902184</v>
      </c>
      <c r="K17" s="73">
        <f>1/0.05*J17*0.0043^0.5</f>
        <v>2.2770310525580175</v>
      </c>
      <c r="L17" s="69">
        <f>K17+K24</f>
        <v>2.2770310525580175</v>
      </c>
      <c r="M17" s="7"/>
      <c r="N17" s="7"/>
      <c r="O17" s="7"/>
      <c r="P17" s="7"/>
      <c r="Q17" s="7"/>
    </row>
    <row r="18" spans="1:17" ht="15" customHeight="1" x14ac:dyDescent="0.2">
      <c r="A18" s="112"/>
      <c r="B18" s="52">
        <v>99.5</v>
      </c>
      <c r="C18" s="39">
        <v>18.75</v>
      </c>
      <c r="D18" s="54">
        <f>(C17+C18)/2</f>
        <v>18.125</v>
      </c>
      <c r="E18" s="54">
        <f t="shared" ref="E18" si="9">B18-B17</f>
        <v>0.5</v>
      </c>
      <c r="F18" s="54">
        <f t="shared" ref="F18" si="10">D18*E18</f>
        <v>9.0625</v>
      </c>
      <c r="G18" s="54">
        <f t="shared" ref="G18" si="11">G17+F18</f>
        <v>13.4375</v>
      </c>
      <c r="H18" s="54">
        <f>G18/C18</f>
        <v>0.71666666666666667</v>
      </c>
      <c r="I18" s="54">
        <f t="shared" ref="I18:I19" si="12">H18^(2/3)</f>
        <v>0.8008382417520612</v>
      </c>
      <c r="J18" s="54">
        <f t="shared" ref="J18" si="13">G18*I18</f>
        <v>10.761263873543323</v>
      </c>
      <c r="K18" s="73">
        <f t="shared" ref="K18:K19" si="14">1/0.05*J18*0.0043^0.5</f>
        <v>14.11326525891047</v>
      </c>
      <c r="L18" s="69">
        <f t="shared" ref="L18" si="15">K18+K25</f>
        <v>16.065006161103057</v>
      </c>
      <c r="M18" s="163" t="s">
        <v>72</v>
      </c>
      <c r="N18" s="163">
        <v>101.5</v>
      </c>
      <c r="O18" s="163" t="e">
        <f ca="1">Interp($N$18,B6:B11,J6:J11)</f>
        <v>#NAME?</v>
      </c>
      <c r="P18" s="163" t="e">
        <f ca="1">_xll.Interp($N$18,B16:B19,J16:J19)</f>
        <v>#NAME?</v>
      </c>
      <c r="Q18" s="163" t="e">
        <f ca="1">_xll.Interp($N$18,B24:B26,J24:J26)</f>
        <v>#NAME?</v>
      </c>
    </row>
    <row r="19" spans="1:17" ht="15.75" customHeight="1" thickBot="1" x14ac:dyDescent="0.25">
      <c r="A19" s="113"/>
      <c r="B19" s="56">
        <v>102</v>
      </c>
      <c r="C19" s="46">
        <v>25</v>
      </c>
      <c r="D19" s="57">
        <f>(C18+C19)/2</f>
        <v>21.875</v>
      </c>
      <c r="E19" s="57">
        <f t="shared" ref="E19" si="16">B19-B18</f>
        <v>2.5</v>
      </c>
      <c r="F19" s="57">
        <f t="shared" ref="F19" si="17">D19*E19</f>
        <v>54.6875</v>
      </c>
      <c r="G19" s="57">
        <f t="shared" ref="G19" si="18">G18+F19</f>
        <v>68.125</v>
      </c>
      <c r="H19" s="57">
        <f>G19/C19</f>
        <v>2.7250000000000001</v>
      </c>
      <c r="I19" s="57">
        <f t="shared" si="12"/>
        <v>1.9509419074385321</v>
      </c>
      <c r="J19" s="57">
        <f t="shared" ref="J19" si="19">G19*I19</f>
        <v>132.90791744424999</v>
      </c>
      <c r="K19" s="73">
        <f t="shared" si="14"/>
        <v>174.30709960673494</v>
      </c>
      <c r="L19" s="70">
        <f>K19+K26</f>
        <v>297.52044034319078</v>
      </c>
      <c r="M19" s="163"/>
      <c r="N19" s="163"/>
      <c r="O19" s="163"/>
      <c r="P19" s="163" t="e">
        <f ca="1">P18+Q18</f>
        <v>#NAME?</v>
      </c>
      <c r="Q19" s="163"/>
    </row>
    <row r="20" spans="1:17" ht="15" thickBot="1" x14ac:dyDescent="0.25">
      <c r="A20" s="29"/>
      <c r="B20" s="30"/>
      <c r="C20" s="29"/>
      <c r="D20" s="30"/>
      <c r="E20" s="30"/>
      <c r="F20" s="31"/>
      <c r="G20" s="31"/>
      <c r="H20" s="30"/>
      <c r="I20" s="30"/>
      <c r="J20" s="30"/>
      <c r="K20" s="7"/>
      <c r="L20" s="7"/>
      <c r="M20" s="163"/>
      <c r="N20" s="163">
        <v>101.82</v>
      </c>
      <c r="O20" s="163" t="e">
        <f ca="1">_xll.Interp($N$20,B33:B38,J33:J38)</f>
        <v>#NAME?</v>
      </c>
      <c r="P20" s="163" t="e">
        <f ca="1">_xll.Interp($N$20,B43:B46,J43:J46)</f>
        <v>#NAME?</v>
      </c>
      <c r="Q20" s="163" t="e">
        <f ca="1">_xll.Interp($N$20,B51:B53,J51:J53)</f>
        <v>#NAME?</v>
      </c>
    </row>
    <row r="21" spans="1:17" ht="15" thickBot="1" x14ac:dyDescent="0.25">
      <c r="A21" s="40">
        <v>1</v>
      </c>
      <c r="B21" s="41">
        <v>2</v>
      </c>
      <c r="C21" s="42">
        <v>3</v>
      </c>
      <c r="D21" s="42">
        <v>4</v>
      </c>
      <c r="E21" s="42">
        <v>5</v>
      </c>
      <c r="F21" s="42">
        <v>6</v>
      </c>
      <c r="G21" s="42">
        <v>7</v>
      </c>
      <c r="H21" s="42">
        <v>8</v>
      </c>
      <c r="I21" s="42">
        <v>9</v>
      </c>
      <c r="J21" s="42">
        <v>10</v>
      </c>
      <c r="K21" s="40">
        <v>12</v>
      </c>
      <c r="L21" s="7"/>
      <c r="M21" s="163"/>
      <c r="N21" s="163"/>
      <c r="O21" s="163"/>
      <c r="P21" s="163" t="e">
        <f ca="1">P20+Q20</f>
        <v>#NAME?</v>
      </c>
      <c r="Q21" s="164"/>
    </row>
    <row r="22" spans="1:17" ht="17.25" x14ac:dyDescent="0.2">
      <c r="A22" s="106" t="s">
        <v>6</v>
      </c>
      <c r="B22" s="61" t="s">
        <v>0</v>
      </c>
      <c r="C22" s="50" t="s">
        <v>1</v>
      </c>
      <c r="D22" s="50" t="s">
        <v>31</v>
      </c>
      <c r="E22" s="50" t="s">
        <v>2</v>
      </c>
      <c r="F22" s="50" t="s">
        <v>3</v>
      </c>
      <c r="G22" s="50" t="s">
        <v>4</v>
      </c>
      <c r="H22" s="50" t="s">
        <v>5</v>
      </c>
      <c r="I22" s="50" t="s">
        <v>32</v>
      </c>
      <c r="J22" s="50" t="s">
        <v>33</v>
      </c>
      <c r="K22" s="82" t="s">
        <v>12</v>
      </c>
      <c r="L22" s="7"/>
      <c r="M22" s="163"/>
      <c r="N22" s="163">
        <v>102.63</v>
      </c>
      <c r="O22" s="163" t="e">
        <f ca="1">_xll.Interp($N$22,B60:B65,J60:J65)</f>
        <v>#NAME?</v>
      </c>
      <c r="P22" s="163" t="e">
        <f ca="1">_xll.Interp($N$22,B70:B72,J70:J72)</f>
        <v>#NAME?</v>
      </c>
      <c r="Q22" s="163" t="e">
        <f ca="1">_xll.Interp($N$22,B77:B80,J77:J80)</f>
        <v>#NAME?</v>
      </c>
    </row>
    <row r="23" spans="1:17" ht="17.25" thickBot="1" x14ac:dyDescent="0.25">
      <c r="A23" s="107"/>
      <c r="B23" s="16" t="s">
        <v>48</v>
      </c>
      <c r="C23" s="46" t="s">
        <v>8</v>
      </c>
      <c r="D23" s="46" t="s">
        <v>8</v>
      </c>
      <c r="E23" s="46" t="s">
        <v>8</v>
      </c>
      <c r="F23" s="46" t="s">
        <v>34</v>
      </c>
      <c r="G23" s="46" t="s">
        <v>34</v>
      </c>
      <c r="H23" s="46" t="s">
        <v>8</v>
      </c>
      <c r="I23" s="46" t="s">
        <v>35</v>
      </c>
      <c r="J23" s="46" t="s">
        <v>36</v>
      </c>
      <c r="K23" s="83" t="s">
        <v>37</v>
      </c>
      <c r="L23" s="7"/>
      <c r="M23" s="163"/>
      <c r="N23" s="163"/>
      <c r="O23" s="163"/>
      <c r="P23" s="163" t="e">
        <f ca="1">P22+Q22</f>
        <v>#NAME?</v>
      </c>
      <c r="Q23" s="164"/>
    </row>
    <row r="24" spans="1:17" x14ac:dyDescent="0.2">
      <c r="A24" s="111" t="s">
        <v>11</v>
      </c>
      <c r="B24" s="61">
        <v>99</v>
      </c>
      <c r="C24" s="50">
        <v>0</v>
      </c>
      <c r="D24" s="50"/>
      <c r="E24" s="50"/>
      <c r="F24" s="67"/>
      <c r="G24" s="67">
        <v>0</v>
      </c>
      <c r="H24" s="67">
        <v>0</v>
      </c>
      <c r="I24" s="67">
        <v>0</v>
      </c>
      <c r="J24" s="67">
        <v>0</v>
      </c>
      <c r="K24" s="84">
        <v>0</v>
      </c>
      <c r="L24" s="7"/>
      <c r="M24" s="163"/>
      <c r="N24" s="163"/>
      <c r="O24" s="163"/>
      <c r="P24" s="163"/>
      <c r="Q24" s="164"/>
    </row>
    <row r="25" spans="1:17" ht="15" customHeight="1" x14ac:dyDescent="0.2">
      <c r="A25" s="112"/>
      <c r="B25" s="52">
        <v>99.5</v>
      </c>
      <c r="C25" s="39">
        <v>15</v>
      </c>
      <c r="D25" s="39">
        <f>(C24+C25)/2</f>
        <v>7.5</v>
      </c>
      <c r="E25" s="53">
        <f t="shared" ref="E25:E26" si="20">B25-B24</f>
        <v>0.5</v>
      </c>
      <c r="F25" s="53">
        <f t="shared" ref="F25:F26" si="21">D25*E25</f>
        <v>3.75</v>
      </c>
      <c r="G25" s="53">
        <f t="shared" ref="G25:G26" si="22">G24+F25</f>
        <v>3.75</v>
      </c>
      <c r="H25" s="53">
        <f t="shared" ref="H25:H26" si="23">G25/C25</f>
        <v>0.25</v>
      </c>
      <c r="I25" s="53">
        <f t="shared" ref="I25:I26" si="24">H25^(2/3)</f>
        <v>0.3968502629920499</v>
      </c>
      <c r="J25" s="53">
        <f t="shared" ref="J25" si="25">G25*I25</f>
        <v>1.4881884862201871</v>
      </c>
      <c r="K25" s="85">
        <f>1/0.05*J25*0.0043^0.5</f>
        <v>1.9517409021925862</v>
      </c>
      <c r="L25" s="7"/>
      <c r="M25" s="163" t="s">
        <v>73</v>
      </c>
      <c r="N25" s="163">
        <v>101.5</v>
      </c>
      <c r="O25" s="163" t="e">
        <f ca="1">_xll.Interp($N$18,B6:B11,J6:J11)</f>
        <v>#NAME?</v>
      </c>
      <c r="P25" s="163" t="e">
        <f ca="1">_xll.Interp($N$25,B16:B19,J16:J19)</f>
        <v>#NAME?</v>
      </c>
      <c r="Q25" s="163" t="e">
        <f ca="1">_xll.Interp($N$25,B24:B26,J24:J26)</f>
        <v>#NAME?</v>
      </c>
    </row>
    <row r="26" spans="1:17" ht="15.75" customHeight="1" thickBot="1" x14ac:dyDescent="0.25">
      <c r="A26" s="113"/>
      <c r="B26" s="56">
        <v>102</v>
      </c>
      <c r="C26" s="46">
        <v>20</v>
      </c>
      <c r="D26" s="46">
        <f>(C25+C26)/2</f>
        <v>17.5</v>
      </c>
      <c r="E26" s="57">
        <f t="shared" si="20"/>
        <v>2.5</v>
      </c>
      <c r="F26" s="57">
        <f t="shared" si="21"/>
        <v>43.75</v>
      </c>
      <c r="G26" s="57">
        <f t="shared" si="22"/>
        <v>47.5</v>
      </c>
      <c r="H26" s="57">
        <f t="shared" si="23"/>
        <v>2.375</v>
      </c>
      <c r="I26" s="57">
        <f t="shared" si="24"/>
        <v>1.7800918397254983</v>
      </c>
      <c r="J26" s="57">
        <f>G26*I26</f>
        <v>84.554362386961174</v>
      </c>
      <c r="K26" s="86">
        <f>1/0.045*J26*0.0043^0.5</f>
        <v>123.21334073645583</v>
      </c>
      <c r="M26" s="164"/>
      <c r="N26" s="163"/>
      <c r="O26" s="163"/>
      <c r="P26" s="163" t="e">
        <f ca="1">P25+Q25</f>
        <v>#NAME?</v>
      </c>
      <c r="Q26" s="163"/>
    </row>
    <row r="27" spans="1:17" x14ac:dyDescent="0.2">
      <c r="A27" s="7"/>
      <c r="B27" s="7"/>
      <c r="C27" s="7"/>
      <c r="D27" s="7"/>
      <c r="E27" s="7"/>
      <c r="M27" s="164"/>
      <c r="N27" s="163">
        <v>101.9</v>
      </c>
      <c r="O27" s="163" t="e">
        <f ca="1">_xll.Interp($N$27,B33:B38,J33:J38)</f>
        <v>#NAME?</v>
      </c>
      <c r="P27" s="163" t="e">
        <f ca="1">_xll.Interp($N$27,B43:B46,J43:J46)</f>
        <v>#NAME?</v>
      </c>
      <c r="Q27" s="163" t="e">
        <f ca="1">_xll.Interp($N$20,B51:B53,J51:J53)</f>
        <v>#NAME?</v>
      </c>
    </row>
    <row r="28" spans="1:17" ht="18" customHeight="1" x14ac:dyDescent="0.2">
      <c r="A28" s="7" t="s">
        <v>47</v>
      </c>
      <c r="B28" s="88">
        <v>96</v>
      </c>
      <c r="C28" s="7" t="s">
        <v>48</v>
      </c>
      <c r="D28" s="7"/>
      <c r="E28" s="7"/>
      <c r="M28" s="164"/>
      <c r="N28" s="163"/>
      <c r="O28" s="163"/>
      <c r="P28" s="163" t="e">
        <f ca="1">P27+Q27</f>
        <v>#NAME?</v>
      </c>
      <c r="Q28" s="164"/>
    </row>
    <row r="29" spans="1:17" ht="15" thickBot="1" x14ac:dyDescent="0.25">
      <c r="A29" s="7"/>
      <c r="B29" s="7"/>
      <c r="C29" s="7"/>
      <c r="D29" s="7"/>
      <c r="E29" s="7"/>
      <c r="M29" s="164"/>
      <c r="N29" s="163">
        <v>102.81</v>
      </c>
      <c r="O29" s="163" t="e">
        <f ca="1">_xll.Interp($N$29,B60:B65,J60:J65)</f>
        <v>#NAME?</v>
      </c>
      <c r="P29" s="163" t="e">
        <f ca="1">_xll.Interp($N$29,B70:B72,J70:J72)</f>
        <v>#NAME?</v>
      </c>
      <c r="Q29" s="163" t="e">
        <f ca="1">_xll.Interp($N$29,B77:B80,J77:J80)</f>
        <v>#NAME?</v>
      </c>
    </row>
    <row r="30" spans="1:17" ht="15" thickBot="1" x14ac:dyDescent="0.25">
      <c r="A30" s="8">
        <v>1</v>
      </c>
      <c r="B30" s="9">
        <v>2</v>
      </c>
      <c r="C30" s="10">
        <v>3</v>
      </c>
      <c r="D30" s="10">
        <v>4</v>
      </c>
      <c r="E30" s="10">
        <v>5</v>
      </c>
      <c r="F30" s="10">
        <v>6</v>
      </c>
      <c r="G30" s="10">
        <v>7</v>
      </c>
      <c r="H30" s="10">
        <v>8</v>
      </c>
      <c r="I30" s="10">
        <v>9</v>
      </c>
      <c r="J30" s="10">
        <v>10</v>
      </c>
      <c r="K30" s="10">
        <v>12</v>
      </c>
      <c r="L30" s="11">
        <v>13</v>
      </c>
      <c r="M30" s="164"/>
      <c r="N30" s="163"/>
      <c r="O30" s="163"/>
      <c r="P30" s="163" t="e">
        <f ca="1">P29+Q29</f>
        <v>#NAME?</v>
      </c>
      <c r="Q30" s="164"/>
    </row>
    <row r="31" spans="1:17" ht="17.25" x14ac:dyDescent="0.2">
      <c r="A31" s="102" t="s">
        <v>6</v>
      </c>
      <c r="B31" s="12" t="s">
        <v>0</v>
      </c>
      <c r="C31" s="13" t="s">
        <v>1</v>
      </c>
      <c r="D31" s="13" t="s">
        <v>22</v>
      </c>
      <c r="E31" s="13" t="s">
        <v>2</v>
      </c>
      <c r="F31" s="13" t="s">
        <v>3</v>
      </c>
      <c r="G31" s="13" t="s">
        <v>4</v>
      </c>
      <c r="H31" s="13" t="s">
        <v>5</v>
      </c>
      <c r="I31" s="13" t="s">
        <v>23</v>
      </c>
      <c r="J31" s="75" t="s">
        <v>24</v>
      </c>
      <c r="K31" s="37" t="s">
        <v>12</v>
      </c>
      <c r="L31" s="15" t="s">
        <v>21</v>
      </c>
    </row>
    <row r="32" spans="1:17" ht="17.25" thickBot="1" x14ac:dyDescent="0.25">
      <c r="A32" s="103"/>
      <c r="B32" s="16" t="s">
        <v>48</v>
      </c>
      <c r="C32" s="17" t="s">
        <v>8</v>
      </c>
      <c r="D32" s="17" t="s">
        <v>8</v>
      </c>
      <c r="E32" s="17" t="s">
        <v>8</v>
      </c>
      <c r="F32" s="17" t="s">
        <v>26</v>
      </c>
      <c r="G32" s="17" t="s">
        <v>26</v>
      </c>
      <c r="H32" s="17" t="s">
        <v>8</v>
      </c>
      <c r="I32" s="17" t="s">
        <v>27</v>
      </c>
      <c r="J32" s="76" t="s">
        <v>28</v>
      </c>
      <c r="K32" s="38" t="s">
        <v>29</v>
      </c>
      <c r="L32" s="32" t="s">
        <v>29</v>
      </c>
    </row>
    <row r="33" spans="1:12" x14ac:dyDescent="0.2">
      <c r="A33" s="108" t="s">
        <v>9</v>
      </c>
      <c r="B33" s="20">
        <v>96</v>
      </c>
      <c r="C33" s="21">
        <v>0</v>
      </c>
      <c r="D33" s="21"/>
      <c r="E33" s="64"/>
      <c r="F33" s="64"/>
      <c r="G33" s="64">
        <v>0</v>
      </c>
      <c r="H33" s="64">
        <v>0</v>
      </c>
      <c r="I33" s="64">
        <v>0</v>
      </c>
      <c r="J33" s="77">
        <v>0</v>
      </c>
      <c r="K33" s="80">
        <f t="shared" ref="K33" si="26">1/0.03*J33*0.00143^0.5</f>
        <v>0</v>
      </c>
      <c r="L33" s="65">
        <v>0</v>
      </c>
    </row>
    <row r="34" spans="1:12" x14ac:dyDescent="0.2">
      <c r="A34" s="109"/>
      <c r="B34" s="63">
        <v>96.25</v>
      </c>
      <c r="C34" s="24">
        <v>15.4</v>
      </c>
      <c r="D34" s="24">
        <f>C34/2</f>
        <v>7.7</v>
      </c>
      <c r="E34" s="25">
        <f>B34-B33</f>
        <v>0.25</v>
      </c>
      <c r="F34" s="25">
        <f>D34*E34</f>
        <v>1.925</v>
      </c>
      <c r="G34" s="25">
        <f>G33+F34</f>
        <v>1.925</v>
      </c>
      <c r="H34" s="25">
        <f>G34/C34</f>
        <v>0.125</v>
      </c>
      <c r="I34" s="25">
        <f>H34^(2/3)</f>
        <v>0.25000000000000006</v>
      </c>
      <c r="J34" s="78">
        <f>G34*I34</f>
        <v>0.48125000000000012</v>
      </c>
      <c r="K34" s="80">
        <f>1/0.03*J34*0.00143^0.5</f>
        <v>0.60662109203814851</v>
      </c>
      <c r="L34" s="71">
        <f>K34</f>
        <v>0.60662109203814851</v>
      </c>
    </row>
    <row r="35" spans="1:12" x14ac:dyDescent="0.2">
      <c r="A35" s="109"/>
      <c r="B35" s="23">
        <v>99</v>
      </c>
      <c r="C35" s="24">
        <v>23.9</v>
      </c>
      <c r="D35" s="24">
        <f>C35/2</f>
        <v>11.95</v>
      </c>
      <c r="E35" s="25">
        <f>B35-B34</f>
        <v>2.75</v>
      </c>
      <c r="F35" s="25">
        <f t="shared" ref="F35:F37" si="27">D35*E35</f>
        <v>32.862499999999997</v>
      </c>
      <c r="G35" s="25">
        <f>G33+F35</f>
        <v>32.862499999999997</v>
      </c>
      <c r="H35" s="25">
        <f t="shared" ref="H35:H38" si="28">G35/C35</f>
        <v>1.375</v>
      </c>
      <c r="I35" s="25">
        <f t="shared" ref="I35" si="29">H35^(2/3)</f>
        <v>1.2365218608121751</v>
      </c>
      <c r="J35" s="78">
        <f t="shared" ref="J35:J38" si="30">G35*I35</f>
        <v>40.635199650940102</v>
      </c>
      <c r="K35" s="80">
        <f>1/0.03*J35*0.00143^0.5</f>
        <v>51.221130779099155</v>
      </c>
      <c r="L35" s="71">
        <f>K35+L43</f>
        <v>51.221130779099155</v>
      </c>
    </row>
    <row r="36" spans="1:12" x14ac:dyDescent="0.2">
      <c r="A36" s="109"/>
      <c r="B36" s="23">
        <v>99.5</v>
      </c>
      <c r="C36" s="24">
        <v>25</v>
      </c>
      <c r="D36" s="24">
        <f t="shared" ref="D36:D38" si="31">(C35+C36)/2</f>
        <v>24.45</v>
      </c>
      <c r="E36" s="25">
        <f t="shared" ref="E36:E38" si="32">B36-B35</f>
        <v>0.5</v>
      </c>
      <c r="F36" s="25">
        <f t="shared" si="27"/>
        <v>12.225</v>
      </c>
      <c r="G36" s="25">
        <f t="shared" ref="G36:G37" si="33">G35+F36</f>
        <v>45.087499999999999</v>
      </c>
      <c r="H36" s="25">
        <f t="shared" si="28"/>
        <v>1.8034999999999999</v>
      </c>
      <c r="I36" s="25">
        <f>H36^(2/3)</f>
        <v>1.4816447884540549</v>
      </c>
      <c r="J36" s="78">
        <f t="shared" si="30"/>
        <v>66.803659399422202</v>
      </c>
      <c r="K36" s="80">
        <f t="shared" ref="K36:K38" si="34">1/0.03*J36*0.00143^0.5</f>
        <v>84.206771567837947</v>
      </c>
      <c r="L36" s="71">
        <f>K36+L45</f>
        <v>90.861320804449122</v>
      </c>
    </row>
    <row r="37" spans="1:12" x14ac:dyDescent="0.2">
      <c r="A37" s="109"/>
      <c r="B37" s="23">
        <v>100</v>
      </c>
      <c r="C37" s="24">
        <v>25</v>
      </c>
      <c r="D37" s="24">
        <f t="shared" si="31"/>
        <v>25</v>
      </c>
      <c r="E37" s="25">
        <f t="shared" si="32"/>
        <v>0.5</v>
      </c>
      <c r="F37" s="25">
        <f t="shared" si="27"/>
        <v>12.5</v>
      </c>
      <c r="G37" s="25">
        <f t="shared" si="33"/>
        <v>57.587499999999999</v>
      </c>
      <c r="H37" s="25">
        <f t="shared" si="28"/>
        <v>2.3035000000000001</v>
      </c>
      <c r="I37" s="25">
        <f t="shared" ref="I37:I38" si="35">H37^(2/3)</f>
        <v>1.7441833821296078</v>
      </c>
      <c r="J37" s="78">
        <f t="shared" si="30"/>
        <v>100.44316051838878</v>
      </c>
      <c r="K37" s="80">
        <f t="shared" si="34"/>
        <v>126.60974487569462</v>
      </c>
      <c r="L37" s="71">
        <f>K37+L46</f>
        <v>398.60354971535179</v>
      </c>
    </row>
    <row r="38" spans="1:12" ht="15" thickBot="1" x14ac:dyDescent="0.25">
      <c r="A38" s="110"/>
      <c r="B38" s="26">
        <v>103</v>
      </c>
      <c r="C38" s="17">
        <v>25</v>
      </c>
      <c r="D38" s="17">
        <f t="shared" si="31"/>
        <v>25</v>
      </c>
      <c r="E38" s="27">
        <f t="shared" si="32"/>
        <v>3</v>
      </c>
      <c r="F38" s="27">
        <f>D38*E38</f>
        <v>75</v>
      </c>
      <c r="G38" s="27">
        <f>G37+F38</f>
        <v>132.58750000000001</v>
      </c>
      <c r="H38" s="27">
        <f t="shared" si="28"/>
        <v>5.3035000000000005</v>
      </c>
      <c r="I38" s="27">
        <f t="shared" si="35"/>
        <v>3.0411771270285519</v>
      </c>
      <c r="J38" s="79">
        <f t="shared" si="30"/>
        <v>403.22207232989814</v>
      </c>
      <c r="K38" s="81">
        <f t="shared" si="34"/>
        <v>508.26600280654139</v>
      </c>
      <c r="L38" s="72">
        <f>K38+L46</f>
        <v>780.25980764619862</v>
      </c>
    </row>
    <row r="39" spans="1:12" ht="15" thickBot="1" x14ac:dyDescent="0.25">
      <c r="A39" s="29"/>
      <c r="B39" s="30"/>
      <c r="C39" s="29"/>
      <c r="D39" s="29"/>
      <c r="E39" s="30"/>
      <c r="F39" s="31"/>
      <c r="G39" s="31"/>
      <c r="H39" s="30"/>
      <c r="I39" s="30"/>
      <c r="J39" s="30"/>
      <c r="K39" s="7"/>
      <c r="L39" s="7"/>
    </row>
    <row r="40" spans="1:12" ht="15" thickBot="1" x14ac:dyDescent="0.25">
      <c r="A40" s="40">
        <v>1</v>
      </c>
      <c r="B40" s="41">
        <v>2</v>
      </c>
      <c r="C40" s="42">
        <v>3</v>
      </c>
      <c r="D40" s="42">
        <v>4</v>
      </c>
      <c r="E40" s="42">
        <v>5</v>
      </c>
      <c r="F40" s="42">
        <v>6</v>
      </c>
      <c r="G40" s="42">
        <v>7</v>
      </c>
      <c r="H40" s="42">
        <v>8</v>
      </c>
      <c r="I40" s="42">
        <v>9</v>
      </c>
      <c r="J40" s="42">
        <v>10</v>
      </c>
      <c r="K40" s="62">
        <v>12</v>
      </c>
      <c r="L40" s="43">
        <v>13</v>
      </c>
    </row>
    <row r="41" spans="1:12" ht="17.25" x14ac:dyDescent="0.2">
      <c r="A41" s="104" t="s">
        <v>6</v>
      </c>
      <c r="B41" s="44" t="s">
        <v>0</v>
      </c>
      <c r="C41" s="45" t="s">
        <v>1</v>
      </c>
      <c r="D41" s="45" t="s">
        <v>31</v>
      </c>
      <c r="E41" s="45" t="s">
        <v>2</v>
      </c>
      <c r="F41" s="45" t="s">
        <v>3</v>
      </c>
      <c r="G41" s="45" t="s">
        <v>4</v>
      </c>
      <c r="H41" s="45" t="s">
        <v>5</v>
      </c>
      <c r="I41" s="45" t="s">
        <v>32</v>
      </c>
      <c r="J41" s="45" t="s">
        <v>33</v>
      </c>
      <c r="K41" s="58" t="s">
        <v>12</v>
      </c>
      <c r="L41" s="59" t="s">
        <v>30</v>
      </c>
    </row>
    <row r="42" spans="1:12" ht="17.25" thickBot="1" x14ac:dyDescent="0.25">
      <c r="A42" s="105"/>
      <c r="B42" s="16" t="s">
        <v>48</v>
      </c>
      <c r="C42" s="46" t="s">
        <v>8</v>
      </c>
      <c r="D42" s="46" t="s">
        <v>8</v>
      </c>
      <c r="E42" s="46" t="s">
        <v>8</v>
      </c>
      <c r="F42" s="46" t="s">
        <v>34</v>
      </c>
      <c r="G42" s="46" t="s">
        <v>34</v>
      </c>
      <c r="H42" s="46" t="s">
        <v>8</v>
      </c>
      <c r="I42" s="46" t="s">
        <v>35</v>
      </c>
      <c r="J42" s="46" t="s">
        <v>36</v>
      </c>
      <c r="K42" s="60" t="s">
        <v>37</v>
      </c>
      <c r="L42" s="47" t="s">
        <v>37</v>
      </c>
    </row>
    <row r="43" spans="1:12" x14ac:dyDescent="0.2">
      <c r="A43" s="111" t="s">
        <v>10</v>
      </c>
      <c r="B43" s="49">
        <v>99</v>
      </c>
      <c r="C43" s="50">
        <v>0</v>
      </c>
      <c r="D43" s="50"/>
      <c r="E43" s="50"/>
      <c r="F43" s="67"/>
      <c r="G43" s="67">
        <v>0</v>
      </c>
      <c r="H43" s="67">
        <v>0</v>
      </c>
      <c r="I43" s="67">
        <v>0</v>
      </c>
      <c r="J43" s="67">
        <v>0</v>
      </c>
      <c r="K43" s="63">
        <v>0</v>
      </c>
      <c r="L43" s="68">
        <f>K43</f>
        <v>0</v>
      </c>
    </row>
    <row r="44" spans="1:12" ht="15" customHeight="1" x14ac:dyDescent="0.2">
      <c r="A44" s="112"/>
      <c r="B44" s="87">
        <v>99.5</v>
      </c>
      <c r="C44" s="39">
        <v>11.9</v>
      </c>
      <c r="D44" s="53">
        <f>C44/2</f>
        <v>5.95</v>
      </c>
      <c r="E44" s="53">
        <f>B44-B43</f>
        <v>0.5</v>
      </c>
      <c r="F44" s="53">
        <f>D44*E44</f>
        <v>2.9750000000000001</v>
      </c>
      <c r="G44" s="53">
        <f>G43+F44</f>
        <v>2.9750000000000001</v>
      </c>
      <c r="H44" s="53">
        <f>G44/C44</f>
        <v>0.25</v>
      </c>
      <c r="I44" s="53">
        <f>H44^(2/3)</f>
        <v>0.3968502629920499</v>
      </c>
      <c r="J44" s="53">
        <f>G44*I44</f>
        <v>1.1806295324013485</v>
      </c>
      <c r="K44" s="73">
        <f>1/0.05*J44*0.00143^0.5</f>
        <v>0.89291816258218526</v>
      </c>
      <c r="L44" s="69">
        <f>K44+K51</f>
        <v>0.89291816258218526</v>
      </c>
    </row>
    <row r="45" spans="1:12" ht="15.75" customHeight="1" x14ac:dyDescent="0.2">
      <c r="A45" s="112"/>
      <c r="B45" s="52">
        <v>100</v>
      </c>
      <c r="C45" s="39">
        <v>12.9</v>
      </c>
      <c r="D45" s="53">
        <f>(C45+C44)/2</f>
        <v>12.4</v>
      </c>
      <c r="E45" s="53">
        <f>B45-B44</f>
        <v>0.5</v>
      </c>
      <c r="F45" s="53">
        <f>D45*E45</f>
        <v>6.2</v>
      </c>
      <c r="G45" s="53">
        <f>G44+F45</f>
        <v>9.1750000000000007</v>
      </c>
      <c r="H45" s="53">
        <f>G45/C45</f>
        <v>0.71124031007751942</v>
      </c>
      <c r="I45" s="53">
        <f>H45^(2/3)</f>
        <v>0.79679067305409168</v>
      </c>
      <c r="J45" s="53">
        <f>G45*I45</f>
        <v>7.3105544252712917</v>
      </c>
      <c r="K45" s="73">
        <f>1/0.05*J45*0.00143^0.5</f>
        <v>5.5290221409193414</v>
      </c>
      <c r="L45" s="69">
        <f>K45+K52</f>
        <v>6.6545492366111709</v>
      </c>
    </row>
    <row r="46" spans="1:12" ht="15.75" customHeight="1" thickBot="1" x14ac:dyDescent="0.25">
      <c r="A46" s="113"/>
      <c r="B46" s="56">
        <v>103</v>
      </c>
      <c r="C46" s="46">
        <v>15</v>
      </c>
      <c r="D46" s="57">
        <f>(C45+C46)/2</f>
        <v>13.95</v>
      </c>
      <c r="E46" s="57">
        <f>B46-B45</f>
        <v>3</v>
      </c>
      <c r="F46" s="57">
        <f>D46*E46</f>
        <v>41.849999999999994</v>
      </c>
      <c r="G46" s="57">
        <f>G45+F46</f>
        <v>51.024999999999991</v>
      </c>
      <c r="H46" s="57">
        <f>G46/C46</f>
        <v>3.401666666666666</v>
      </c>
      <c r="I46" s="57">
        <f>H46^(2/3)</f>
        <v>2.2618362990314362</v>
      </c>
      <c r="J46" s="57">
        <f t="shared" ref="J46" si="36">G46*I46</f>
        <v>115.41019715807901</v>
      </c>
      <c r="K46" s="74">
        <f t="shared" ref="K46" si="37">1/0.05*J46*0.00143^0.5</f>
        <v>87.285518752048077</v>
      </c>
      <c r="L46" s="70">
        <f>K46+K53</f>
        <v>271.99380483965717</v>
      </c>
    </row>
    <row r="47" spans="1:12" ht="15" thickBot="1" x14ac:dyDescent="0.25">
      <c r="A47" s="29"/>
      <c r="B47" s="30"/>
      <c r="C47" s="29"/>
      <c r="D47" s="30"/>
      <c r="E47" s="30"/>
      <c r="F47" s="31"/>
      <c r="G47" s="31"/>
      <c r="H47" s="30"/>
      <c r="I47" s="30"/>
      <c r="J47" s="30"/>
      <c r="K47" s="7"/>
      <c r="L47" s="7"/>
    </row>
    <row r="48" spans="1:12" ht="15" thickBot="1" x14ac:dyDescent="0.25">
      <c r="A48" s="40">
        <v>1</v>
      </c>
      <c r="B48" s="41">
        <v>2</v>
      </c>
      <c r="C48" s="42">
        <v>3</v>
      </c>
      <c r="D48" s="42">
        <v>4</v>
      </c>
      <c r="E48" s="42">
        <v>5</v>
      </c>
      <c r="F48" s="42">
        <v>6</v>
      </c>
      <c r="G48" s="42">
        <v>7</v>
      </c>
      <c r="H48" s="42">
        <v>8</v>
      </c>
      <c r="I48" s="42">
        <v>9</v>
      </c>
      <c r="J48" s="42">
        <v>10</v>
      </c>
      <c r="K48" s="40">
        <v>12</v>
      </c>
      <c r="L48" s="7"/>
    </row>
    <row r="49" spans="1:12" ht="17.25" x14ac:dyDescent="0.2">
      <c r="A49" s="106" t="s">
        <v>6</v>
      </c>
      <c r="B49" s="61" t="s">
        <v>0</v>
      </c>
      <c r="C49" s="50" t="s">
        <v>1</v>
      </c>
      <c r="D49" s="50" t="s">
        <v>31</v>
      </c>
      <c r="E49" s="50" t="s">
        <v>2</v>
      </c>
      <c r="F49" s="50" t="s">
        <v>3</v>
      </c>
      <c r="G49" s="50" t="s">
        <v>4</v>
      </c>
      <c r="H49" s="50" t="s">
        <v>5</v>
      </c>
      <c r="I49" s="50" t="s">
        <v>32</v>
      </c>
      <c r="J49" s="50" t="s">
        <v>33</v>
      </c>
      <c r="K49" s="82" t="s">
        <v>12</v>
      </c>
      <c r="L49" s="7"/>
    </row>
    <row r="50" spans="1:12" ht="17.25" thickBot="1" x14ac:dyDescent="0.25">
      <c r="A50" s="107"/>
      <c r="B50" s="16" t="s">
        <v>48</v>
      </c>
      <c r="C50" s="46" t="s">
        <v>8</v>
      </c>
      <c r="D50" s="46" t="s">
        <v>8</v>
      </c>
      <c r="E50" s="46" t="s">
        <v>8</v>
      </c>
      <c r="F50" s="46" t="s">
        <v>34</v>
      </c>
      <c r="G50" s="46" t="s">
        <v>34</v>
      </c>
      <c r="H50" s="46" t="s">
        <v>8</v>
      </c>
      <c r="I50" s="46" t="s">
        <v>35</v>
      </c>
      <c r="J50" s="46" t="s">
        <v>36</v>
      </c>
      <c r="K50" s="83" t="s">
        <v>37</v>
      </c>
      <c r="L50" s="7"/>
    </row>
    <row r="51" spans="1:12" x14ac:dyDescent="0.2">
      <c r="A51" s="111" t="s">
        <v>11</v>
      </c>
      <c r="B51" s="61">
        <v>99.5</v>
      </c>
      <c r="C51" s="50">
        <v>0</v>
      </c>
      <c r="D51" s="50"/>
      <c r="E51" s="50"/>
      <c r="F51" s="67"/>
      <c r="G51" s="67">
        <v>0</v>
      </c>
      <c r="H51" s="67">
        <v>0</v>
      </c>
      <c r="I51" s="67">
        <v>0</v>
      </c>
      <c r="J51" s="67">
        <v>0</v>
      </c>
      <c r="K51" s="84">
        <v>0</v>
      </c>
      <c r="L51" s="7"/>
    </row>
    <row r="52" spans="1:12" x14ac:dyDescent="0.2">
      <c r="A52" s="112"/>
      <c r="B52" s="52">
        <v>100</v>
      </c>
      <c r="C52" s="39">
        <v>15</v>
      </c>
      <c r="D52" s="39">
        <f>(C51+C52)/2</f>
        <v>7.5</v>
      </c>
      <c r="E52" s="53">
        <f t="shared" ref="E52:E53" si="38">B52-B51</f>
        <v>0.5</v>
      </c>
      <c r="F52" s="53">
        <f t="shared" ref="F52:F53" si="39">D52*E52</f>
        <v>3.75</v>
      </c>
      <c r="G52" s="53">
        <f t="shared" ref="G52:G53" si="40">G51+F52</f>
        <v>3.75</v>
      </c>
      <c r="H52" s="53">
        <f t="shared" ref="H52:H53" si="41">G52/C52</f>
        <v>0.25</v>
      </c>
      <c r="I52" s="53">
        <f t="shared" ref="I52:I53" si="42">H52^(2/3)</f>
        <v>0.3968502629920499</v>
      </c>
      <c r="J52" s="53">
        <f t="shared" ref="J52" si="43">G52*I52</f>
        <v>1.4881884862201871</v>
      </c>
      <c r="K52" s="85">
        <f>1/0.05*J52*0.00143^0.5</f>
        <v>1.12552709569183</v>
      </c>
      <c r="L52" s="7"/>
    </row>
    <row r="53" spans="1:12" ht="15" thickBot="1" x14ac:dyDescent="0.25">
      <c r="A53" s="113"/>
      <c r="B53" s="56">
        <v>103</v>
      </c>
      <c r="C53" s="46">
        <v>20</v>
      </c>
      <c r="D53" s="46">
        <f>(C52+C53)/2</f>
        <v>17.5</v>
      </c>
      <c r="E53" s="57">
        <f t="shared" si="38"/>
        <v>3</v>
      </c>
      <c r="F53" s="57">
        <f t="shared" si="39"/>
        <v>52.5</v>
      </c>
      <c r="G53" s="57">
        <f t="shared" si="40"/>
        <v>56.25</v>
      </c>
      <c r="H53" s="57">
        <f t="shared" si="41"/>
        <v>2.8125</v>
      </c>
      <c r="I53" s="57">
        <f t="shared" si="42"/>
        <v>1.9924848172173955</v>
      </c>
      <c r="J53" s="57">
        <f>G53*I53</f>
        <v>112.0772709684785</v>
      </c>
      <c r="K53" s="86">
        <f>1/0.045*J53*0.0055^0.5</f>
        <v>184.70828608760908</v>
      </c>
    </row>
    <row r="55" spans="1:12" x14ac:dyDescent="0.2">
      <c r="A55" s="6" t="s">
        <v>49</v>
      </c>
      <c r="B55" s="6">
        <v>97</v>
      </c>
      <c r="C55" s="6" t="s">
        <v>48</v>
      </c>
    </row>
    <row r="56" spans="1:12" ht="15" thickBot="1" x14ac:dyDescent="0.25"/>
    <row r="57" spans="1:12" ht="15" thickBot="1" x14ac:dyDescent="0.25">
      <c r="A57" s="8">
        <v>1</v>
      </c>
      <c r="B57" s="9">
        <v>2</v>
      </c>
      <c r="C57" s="10">
        <v>3</v>
      </c>
      <c r="D57" s="10">
        <v>4</v>
      </c>
      <c r="E57" s="10">
        <v>5</v>
      </c>
      <c r="F57" s="10">
        <v>6</v>
      </c>
      <c r="G57" s="10">
        <v>7</v>
      </c>
      <c r="H57" s="10">
        <v>8</v>
      </c>
      <c r="I57" s="10">
        <v>9</v>
      </c>
      <c r="J57" s="10">
        <v>10</v>
      </c>
      <c r="K57" s="10">
        <v>12</v>
      </c>
      <c r="L57" s="11">
        <v>13</v>
      </c>
    </row>
    <row r="58" spans="1:12" ht="17.25" x14ac:dyDescent="0.2">
      <c r="A58" s="102" t="s">
        <v>6</v>
      </c>
      <c r="B58" s="12" t="s">
        <v>0</v>
      </c>
      <c r="C58" s="13" t="s">
        <v>1</v>
      </c>
      <c r="D58" s="13" t="s">
        <v>22</v>
      </c>
      <c r="E58" s="13" t="s">
        <v>2</v>
      </c>
      <c r="F58" s="13" t="s">
        <v>3</v>
      </c>
      <c r="G58" s="13" t="s">
        <v>4</v>
      </c>
      <c r="H58" s="13" t="s">
        <v>5</v>
      </c>
      <c r="I58" s="13" t="s">
        <v>23</v>
      </c>
      <c r="J58" s="75" t="s">
        <v>24</v>
      </c>
      <c r="K58" s="37" t="s">
        <v>12</v>
      </c>
      <c r="L58" s="15" t="s">
        <v>21</v>
      </c>
    </row>
    <row r="59" spans="1:12" ht="17.25" thickBot="1" x14ac:dyDescent="0.25">
      <c r="A59" s="103"/>
      <c r="B59" s="16" t="s">
        <v>48</v>
      </c>
      <c r="C59" s="17" t="s">
        <v>8</v>
      </c>
      <c r="D59" s="17" t="s">
        <v>8</v>
      </c>
      <c r="E59" s="17" t="s">
        <v>8</v>
      </c>
      <c r="F59" s="17" t="s">
        <v>26</v>
      </c>
      <c r="G59" s="17" t="s">
        <v>26</v>
      </c>
      <c r="H59" s="17" t="s">
        <v>8</v>
      </c>
      <c r="I59" s="17" t="s">
        <v>27</v>
      </c>
      <c r="J59" s="76" t="s">
        <v>28</v>
      </c>
      <c r="K59" s="38" t="s">
        <v>29</v>
      </c>
      <c r="L59" s="32" t="s">
        <v>29</v>
      </c>
    </row>
    <row r="60" spans="1:12" x14ac:dyDescent="0.2">
      <c r="A60" s="108" t="s">
        <v>9</v>
      </c>
      <c r="B60" s="20">
        <v>97</v>
      </c>
      <c r="C60" s="21">
        <v>0</v>
      </c>
      <c r="D60" s="21"/>
      <c r="E60" s="64"/>
      <c r="F60" s="64"/>
      <c r="G60" s="64">
        <v>0</v>
      </c>
      <c r="H60" s="64">
        <v>0</v>
      </c>
      <c r="I60" s="64">
        <v>0</v>
      </c>
      <c r="J60" s="77">
        <v>0</v>
      </c>
      <c r="K60" s="80">
        <f t="shared" ref="K60" si="44">1/0.03*J60*0.00143^0.5</f>
        <v>0</v>
      </c>
      <c r="L60" s="65">
        <v>0</v>
      </c>
    </row>
    <row r="61" spans="1:12" x14ac:dyDescent="0.2">
      <c r="A61" s="109"/>
      <c r="B61" s="63">
        <v>97.25</v>
      </c>
      <c r="C61" s="24">
        <v>22.9</v>
      </c>
      <c r="D61" s="24">
        <f>C61/2</f>
        <v>11.45</v>
      </c>
      <c r="E61" s="25">
        <f>B61-B60</f>
        <v>0.25</v>
      </c>
      <c r="F61" s="25">
        <f>D61*E61</f>
        <v>2.8624999999999998</v>
      </c>
      <c r="G61" s="25">
        <f>G60+F61</f>
        <v>2.8624999999999998</v>
      </c>
      <c r="H61" s="25">
        <f>G61/C61</f>
        <v>0.125</v>
      </c>
      <c r="I61" s="25">
        <f>H61^(2/3)</f>
        <v>0.25000000000000006</v>
      </c>
      <c r="J61" s="78">
        <f>G61*I61</f>
        <v>0.71562500000000007</v>
      </c>
      <c r="K61" s="80">
        <f>1/0.03*J61*0.00143^0.5</f>
        <v>0.90205344205672722</v>
      </c>
      <c r="L61" s="71">
        <f>K61</f>
        <v>0.90205344205672722</v>
      </c>
    </row>
    <row r="62" spans="1:12" x14ac:dyDescent="0.2">
      <c r="A62" s="109"/>
      <c r="B62" s="23">
        <v>100</v>
      </c>
      <c r="C62" s="24">
        <v>26.8</v>
      </c>
      <c r="D62" s="24">
        <f>C62/2</f>
        <v>13.4</v>
      </c>
      <c r="E62" s="25">
        <f>B62-B61</f>
        <v>2.75</v>
      </c>
      <c r="F62" s="25">
        <f t="shared" ref="F62:F64" si="45">D62*E62</f>
        <v>36.85</v>
      </c>
      <c r="G62" s="25">
        <f>G60+F62</f>
        <v>36.85</v>
      </c>
      <c r="H62" s="25">
        <f t="shared" ref="H62:H65" si="46">G62/C62</f>
        <v>1.375</v>
      </c>
      <c r="I62" s="25">
        <f t="shared" ref="I62" si="47">H62^(2/3)</f>
        <v>1.2365218608121751</v>
      </c>
      <c r="J62" s="78">
        <f t="shared" ref="J62:J65" si="48">G62*I62</f>
        <v>45.565830570928654</v>
      </c>
      <c r="K62" s="80">
        <f>1/0.03*J62*0.00143^0.5</f>
        <v>57.43624706610283</v>
      </c>
      <c r="L62" s="71">
        <f>K62</f>
        <v>57.43624706610283</v>
      </c>
    </row>
    <row r="63" spans="1:12" x14ac:dyDescent="0.2">
      <c r="A63" s="109"/>
      <c r="B63" s="23">
        <v>100.5</v>
      </c>
      <c r="C63" s="24">
        <v>27.5</v>
      </c>
      <c r="D63" s="24">
        <f t="shared" ref="D63:D65" si="49">(C62+C63)/2</f>
        <v>27.15</v>
      </c>
      <c r="E63" s="25">
        <f t="shared" ref="E63:E65" si="50">B63-B62</f>
        <v>0.5</v>
      </c>
      <c r="F63" s="25">
        <f t="shared" si="45"/>
        <v>13.574999999999999</v>
      </c>
      <c r="G63" s="25">
        <f t="shared" ref="G63:G64" si="51">G62+F63</f>
        <v>50.424999999999997</v>
      </c>
      <c r="H63" s="25">
        <f t="shared" si="46"/>
        <v>1.8336363636363635</v>
      </c>
      <c r="I63" s="25">
        <f>H63^(2/3)</f>
        <v>1.4981046155093434</v>
      </c>
      <c r="J63" s="78">
        <f t="shared" si="48"/>
        <v>75.541925237058635</v>
      </c>
      <c r="K63" s="80">
        <f t="shared" ref="K63:K65" si="52">1/0.03*J63*0.00143^0.5</f>
        <v>95.221454923571258</v>
      </c>
      <c r="L63" s="71">
        <f>K63+L70</f>
        <v>97.209886125960153</v>
      </c>
    </row>
    <row r="64" spans="1:12" x14ac:dyDescent="0.2">
      <c r="A64" s="109"/>
      <c r="B64" s="23">
        <v>101</v>
      </c>
      <c r="C64" s="24">
        <v>27.5</v>
      </c>
      <c r="D64" s="24">
        <f t="shared" si="49"/>
        <v>27.5</v>
      </c>
      <c r="E64" s="25">
        <f t="shared" si="50"/>
        <v>0.5</v>
      </c>
      <c r="F64" s="25">
        <f t="shared" si="45"/>
        <v>13.75</v>
      </c>
      <c r="G64" s="25">
        <f t="shared" si="51"/>
        <v>64.174999999999997</v>
      </c>
      <c r="H64" s="25">
        <f t="shared" si="46"/>
        <v>2.3336363636363635</v>
      </c>
      <c r="I64" s="25">
        <f t="shared" ref="I64:I65" si="53">H64^(2/3)</f>
        <v>1.7593630052857754</v>
      </c>
      <c r="J64" s="78">
        <f t="shared" si="48"/>
        <v>112.90712086421463</v>
      </c>
      <c r="K64" s="80">
        <f t="shared" si="52"/>
        <v>142.32070848318563</v>
      </c>
      <c r="L64" s="71">
        <f>K64+L71</f>
        <v>155.80673542609034</v>
      </c>
    </row>
    <row r="65" spans="1:12" ht="15" thickBot="1" x14ac:dyDescent="0.25">
      <c r="A65" s="110"/>
      <c r="B65" s="26">
        <v>104</v>
      </c>
      <c r="C65" s="17">
        <v>27.5</v>
      </c>
      <c r="D65" s="17">
        <f t="shared" si="49"/>
        <v>27.5</v>
      </c>
      <c r="E65" s="27">
        <f t="shared" si="50"/>
        <v>3</v>
      </c>
      <c r="F65" s="27">
        <f>D65*E65</f>
        <v>82.5</v>
      </c>
      <c r="G65" s="27">
        <f>G64+F65</f>
        <v>146.67500000000001</v>
      </c>
      <c r="H65" s="27">
        <f t="shared" si="46"/>
        <v>5.333636363636364</v>
      </c>
      <c r="I65" s="27">
        <f t="shared" si="53"/>
        <v>3.0526869400818879</v>
      </c>
      <c r="J65" s="79">
        <f t="shared" si="48"/>
        <v>447.75285693651097</v>
      </c>
      <c r="K65" s="81">
        <f t="shared" si="52"/>
        <v>564.39756267641997</v>
      </c>
      <c r="L65" s="72">
        <f>K65+L72</f>
        <v>1004.5467638874746</v>
      </c>
    </row>
    <row r="66" spans="1:12" ht="15" thickBot="1" x14ac:dyDescent="0.25">
      <c r="A66" s="29"/>
      <c r="B66" s="30"/>
      <c r="C66" s="29"/>
      <c r="D66" s="29"/>
      <c r="E66" s="30"/>
      <c r="F66" s="31"/>
      <c r="G66" s="31"/>
      <c r="H66" s="30"/>
      <c r="I66" s="30"/>
      <c r="J66" s="30"/>
      <c r="K66" s="7"/>
      <c r="L66" s="7"/>
    </row>
    <row r="67" spans="1:12" ht="15" thickBot="1" x14ac:dyDescent="0.25">
      <c r="A67" s="40">
        <v>1</v>
      </c>
      <c r="B67" s="41">
        <v>2</v>
      </c>
      <c r="C67" s="42">
        <v>3</v>
      </c>
      <c r="D67" s="42">
        <v>4</v>
      </c>
      <c r="E67" s="42">
        <v>5</v>
      </c>
      <c r="F67" s="42">
        <v>6</v>
      </c>
      <c r="G67" s="42">
        <v>7</v>
      </c>
      <c r="H67" s="42">
        <v>8</v>
      </c>
      <c r="I67" s="42">
        <v>9</v>
      </c>
      <c r="J67" s="42">
        <v>10</v>
      </c>
      <c r="K67" s="62">
        <v>12</v>
      </c>
      <c r="L67" s="43">
        <v>13</v>
      </c>
    </row>
    <row r="68" spans="1:12" ht="17.25" x14ac:dyDescent="0.2">
      <c r="A68" s="114" t="s">
        <v>6</v>
      </c>
      <c r="B68" s="61" t="s">
        <v>0</v>
      </c>
      <c r="C68" s="50" t="s">
        <v>1</v>
      </c>
      <c r="D68" s="50" t="s">
        <v>31</v>
      </c>
      <c r="E68" s="50" t="s">
        <v>2</v>
      </c>
      <c r="F68" s="50" t="s">
        <v>3</v>
      </c>
      <c r="G68" s="50" t="s">
        <v>4</v>
      </c>
      <c r="H68" s="50" t="s">
        <v>5</v>
      </c>
      <c r="I68" s="50" t="s">
        <v>32</v>
      </c>
      <c r="J68" s="50" t="s">
        <v>33</v>
      </c>
      <c r="K68" s="58" t="s">
        <v>12</v>
      </c>
      <c r="L68" s="59" t="s">
        <v>30</v>
      </c>
    </row>
    <row r="69" spans="1:12" ht="17.25" thickBot="1" x14ac:dyDescent="0.25">
      <c r="A69" s="105"/>
      <c r="B69" s="16" t="s">
        <v>48</v>
      </c>
      <c r="C69" s="46" t="s">
        <v>8</v>
      </c>
      <c r="D69" s="46" t="s">
        <v>8</v>
      </c>
      <c r="E69" s="46" t="s">
        <v>8</v>
      </c>
      <c r="F69" s="46" t="s">
        <v>34</v>
      </c>
      <c r="G69" s="46" t="s">
        <v>34</v>
      </c>
      <c r="H69" s="46" t="s">
        <v>8</v>
      </c>
      <c r="I69" s="46" t="s">
        <v>35</v>
      </c>
      <c r="J69" s="46" t="s">
        <v>36</v>
      </c>
      <c r="K69" s="60" t="s">
        <v>37</v>
      </c>
      <c r="L69" s="47" t="s">
        <v>37</v>
      </c>
    </row>
    <row r="70" spans="1:12" x14ac:dyDescent="0.2">
      <c r="A70" s="48" t="s">
        <v>10</v>
      </c>
      <c r="B70" s="49">
        <v>100.5</v>
      </c>
      <c r="C70" s="50">
        <v>0</v>
      </c>
      <c r="D70" s="50"/>
      <c r="E70" s="50"/>
      <c r="F70" s="67"/>
      <c r="G70" s="67">
        <v>0</v>
      </c>
      <c r="H70" s="67">
        <v>0</v>
      </c>
      <c r="I70" s="67">
        <v>0</v>
      </c>
      <c r="J70" s="67">
        <v>0</v>
      </c>
      <c r="K70" s="63">
        <v>0</v>
      </c>
      <c r="L70" s="68">
        <f>K70+K78</f>
        <v>1.9884312023889001</v>
      </c>
    </row>
    <row r="71" spans="1:12" x14ac:dyDescent="0.2">
      <c r="A71" s="51"/>
      <c r="B71" s="87">
        <v>101</v>
      </c>
      <c r="C71" s="39">
        <v>15</v>
      </c>
      <c r="D71" s="53">
        <f>C71/2</f>
        <v>7.5</v>
      </c>
      <c r="E71" s="53">
        <f>B71-B70</f>
        <v>0.5</v>
      </c>
      <c r="F71" s="53">
        <f>D71*E71</f>
        <v>3.75</v>
      </c>
      <c r="G71" s="53">
        <f>G70+F71</f>
        <v>3.75</v>
      </c>
      <c r="H71" s="53">
        <f>G71/C71</f>
        <v>0.25</v>
      </c>
      <c r="I71" s="53">
        <f>H71^(2/3)</f>
        <v>0.3968502629920499</v>
      </c>
      <c r="J71" s="53">
        <f>G71*I71</f>
        <v>1.4881884862201871</v>
      </c>
      <c r="K71" s="73">
        <f>1/0.05*J71*0.00143^0.5</f>
        <v>1.12552709569183</v>
      </c>
      <c r="L71" s="69">
        <f>K71+K79</f>
        <v>13.486026942904724</v>
      </c>
    </row>
    <row r="72" spans="1:12" ht="15" thickBot="1" x14ac:dyDescent="0.25">
      <c r="A72" s="55"/>
      <c r="B72" s="56">
        <v>104</v>
      </c>
      <c r="C72" s="46">
        <v>17.5</v>
      </c>
      <c r="D72" s="57">
        <f>C72/2</f>
        <v>8.75</v>
      </c>
      <c r="E72" s="57">
        <f>B72-B71</f>
        <v>3</v>
      </c>
      <c r="F72" s="57">
        <f>D72*E72</f>
        <v>26.25</v>
      </c>
      <c r="G72" s="57">
        <f>G71+F72</f>
        <v>30</v>
      </c>
      <c r="H72" s="57">
        <f>G72/C72</f>
        <v>1.7142857142857142</v>
      </c>
      <c r="I72" s="57">
        <f>H72^(2/3)</f>
        <v>1.4323708385613096</v>
      </c>
      <c r="J72" s="57">
        <f>G72*I72</f>
        <v>42.971125156839292</v>
      </c>
      <c r="K72" s="74">
        <f>1/0.05*J72*0.00143^0.5</f>
        <v>32.499354849350397</v>
      </c>
      <c r="L72" s="70">
        <f>K72+K80</f>
        <v>440.14920121105467</v>
      </c>
    </row>
    <row r="73" spans="1:12" ht="15" thickBot="1" x14ac:dyDescent="0.25">
      <c r="A73" s="29"/>
      <c r="B73" s="30"/>
      <c r="C73" s="29"/>
      <c r="D73" s="30"/>
      <c r="E73" s="30"/>
      <c r="F73" s="31"/>
      <c r="G73" s="31"/>
      <c r="H73" s="30"/>
      <c r="I73" s="30"/>
      <c r="J73" s="30"/>
      <c r="K73" s="7"/>
      <c r="L73" s="7"/>
    </row>
    <row r="74" spans="1:12" ht="15" thickBot="1" x14ac:dyDescent="0.25">
      <c r="A74" s="40">
        <v>1</v>
      </c>
      <c r="B74" s="41">
        <v>2</v>
      </c>
      <c r="C74" s="42">
        <v>3</v>
      </c>
      <c r="D74" s="42">
        <v>4</v>
      </c>
      <c r="E74" s="42">
        <v>5</v>
      </c>
      <c r="F74" s="42">
        <v>6</v>
      </c>
      <c r="G74" s="42">
        <v>7</v>
      </c>
      <c r="H74" s="42">
        <v>8</v>
      </c>
      <c r="I74" s="42">
        <v>9</v>
      </c>
      <c r="J74" s="42">
        <v>10</v>
      </c>
      <c r="K74" s="40">
        <v>12</v>
      </c>
      <c r="L74" s="7"/>
    </row>
    <row r="75" spans="1:12" ht="17.25" x14ac:dyDescent="0.2">
      <c r="A75" s="106" t="s">
        <v>6</v>
      </c>
      <c r="B75" s="61" t="s">
        <v>0</v>
      </c>
      <c r="C75" s="50" t="s">
        <v>1</v>
      </c>
      <c r="D75" s="50" t="s">
        <v>31</v>
      </c>
      <c r="E75" s="50" t="s">
        <v>2</v>
      </c>
      <c r="F75" s="50" t="s">
        <v>3</v>
      </c>
      <c r="G75" s="50" t="s">
        <v>4</v>
      </c>
      <c r="H75" s="50" t="s">
        <v>5</v>
      </c>
      <c r="I75" s="50" t="s">
        <v>32</v>
      </c>
      <c r="J75" s="50" t="s">
        <v>33</v>
      </c>
      <c r="K75" s="82" t="s">
        <v>12</v>
      </c>
      <c r="L75" s="7"/>
    </row>
    <row r="76" spans="1:12" ht="17.25" thickBot="1" x14ac:dyDescent="0.25">
      <c r="A76" s="107"/>
      <c r="B76" s="16" t="s">
        <v>48</v>
      </c>
      <c r="C76" s="46" t="s">
        <v>8</v>
      </c>
      <c r="D76" s="46" t="s">
        <v>8</v>
      </c>
      <c r="E76" s="46" t="s">
        <v>8</v>
      </c>
      <c r="F76" s="46" t="s">
        <v>34</v>
      </c>
      <c r="G76" s="46" t="s">
        <v>34</v>
      </c>
      <c r="H76" s="46" t="s">
        <v>8</v>
      </c>
      <c r="I76" s="46" t="s">
        <v>35</v>
      </c>
      <c r="J76" s="46" t="s">
        <v>36</v>
      </c>
      <c r="K76" s="83" t="s">
        <v>37</v>
      </c>
      <c r="L76" s="7"/>
    </row>
    <row r="77" spans="1:12" x14ac:dyDescent="0.2">
      <c r="A77" s="48" t="s">
        <v>11</v>
      </c>
      <c r="B77" s="61">
        <v>100</v>
      </c>
      <c r="C77" s="50">
        <v>0</v>
      </c>
      <c r="D77" s="50"/>
      <c r="E77" s="50"/>
      <c r="F77" s="67"/>
      <c r="G77" s="67">
        <v>0</v>
      </c>
      <c r="H77" s="67">
        <v>0</v>
      </c>
      <c r="I77" s="67">
        <v>0</v>
      </c>
      <c r="J77" s="67">
        <v>0</v>
      </c>
      <c r="K77" s="84">
        <v>0</v>
      </c>
      <c r="L77" s="7"/>
    </row>
    <row r="78" spans="1:12" x14ac:dyDescent="0.2">
      <c r="A78" s="51"/>
      <c r="B78" s="44">
        <v>100.5</v>
      </c>
      <c r="C78" s="39">
        <v>26.5</v>
      </c>
      <c r="D78" s="39">
        <f>(C77+C78)/2</f>
        <v>13.25</v>
      </c>
      <c r="E78" s="53">
        <f>B78-B77</f>
        <v>0.5</v>
      </c>
      <c r="F78" s="53">
        <f>D78*E78</f>
        <v>6.625</v>
      </c>
      <c r="G78" s="53">
        <f>G77+F78</f>
        <v>6.625</v>
      </c>
      <c r="H78" s="53">
        <f t="shared" ref="H78" si="54">G78/C78</f>
        <v>0.25</v>
      </c>
      <c r="I78" s="53">
        <f t="shared" ref="I78" si="55">H78^(2/3)</f>
        <v>0.3968502629920499</v>
      </c>
      <c r="J78" s="53">
        <f t="shared" ref="J78" si="56">G78*I78</f>
        <v>2.6291329923223308</v>
      </c>
      <c r="K78" s="85">
        <f>1/0.05*J78*0.00143^0.5</f>
        <v>1.9884312023889001</v>
      </c>
      <c r="L78" s="7"/>
    </row>
    <row r="79" spans="1:12" x14ac:dyDescent="0.2">
      <c r="A79" s="51"/>
      <c r="B79" s="52">
        <v>101</v>
      </c>
      <c r="C79" s="39">
        <v>27.5</v>
      </c>
      <c r="D79" s="39">
        <f>(C78+C79)/2</f>
        <v>27</v>
      </c>
      <c r="E79" s="53">
        <f>B79-B78</f>
        <v>0.5</v>
      </c>
      <c r="F79" s="53">
        <f t="shared" ref="F79:F80" si="57">D79*E79</f>
        <v>13.5</v>
      </c>
      <c r="G79" s="53">
        <f>G78+F79</f>
        <v>20.125</v>
      </c>
      <c r="H79" s="53">
        <f t="shared" ref="H79:H80" si="58">G79/C79</f>
        <v>0.73181818181818181</v>
      </c>
      <c r="I79" s="53">
        <f t="shared" ref="I79:I80" si="59">H79^(2/3)</f>
        <v>0.81208619938339521</v>
      </c>
      <c r="J79" s="53">
        <f t="shared" ref="J79" si="60">G79*I79</f>
        <v>16.343234762590829</v>
      </c>
      <c r="K79" s="85">
        <f>1/0.05*J79*0.00143^0.5</f>
        <v>12.360499847212894</v>
      </c>
    </row>
    <row r="80" spans="1:12" ht="15" thickBot="1" x14ac:dyDescent="0.25">
      <c r="A80" s="55"/>
      <c r="B80" s="56">
        <v>104</v>
      </c>
      <c r="C80" s="46">
        <v>30</v>
      </c>
      <c r="D80" s="46">
        <f>(C79+C80)/2</f>
        <v>28.75</v>
      </c>
      <c r="E80" s="57">
        <f>B80-B79</f>
        <v>3</v>
      </c>
      <c r="F80" s="57">
        <f t="shared" si="57"/>
        <v>86.25</v>
      </c>
      <c r="G80" s="57">
        <f t="shared" ref="G80" si="61">G79+F80</f>
        <v>106.375</v>
      </c>
      <c r="H80" s="57">
        <f t="shared" si="58"/>
        <v>3.5458333333333334</v>
      </c>
      <c r="I80" s="57">
        <f t="shared" si="59"/>
        <v>2.3252993966176314</v>
      </c>
      <c r="J80" s="57">
        <f>G80*I80</f>
        <v>247.35372331520054</v>
      </c>
      <c r="K80" s="86">
        <f>1/0.045*J80*0.0055^0.5</f>
        <v>407.64984636170425</v>
      </c>
    </row>
  </sheetData>
  <mergeCells count="16">
    <mergeCell ref="A75:A76"/>
    <mergeCell ref="A49:A50"/>
    <mergeCell ref="A51:A53"/>
    <mergeCell ref="A58:A59"/>
    <mergeCell ref="A60:A65"/>
    <mergeCell ref="A68:A69"/>
    <mergeCell ref="A24:A26"/>
    <mergeCell ref="A31:A32"/>
    <mergeCell ref="A33:A38"/>
    <mergeCell ref="A41:A42"/>
    <mergeCell ref="A43:A46"/>
    <mergeCell ref="A4:A5"/>
    <mergeCell ref="A14:A15"/>
    <mergeCell ref="A22:A23"/>
    <mergeCell ref="A6:A11"/>
    <mergeCell ref="A16:A19"/>
  </mergeCells>
  <pageMargins left="0.25" right="0.25" top="0.75" bottom="0.75" header="0.3" footer="0.3"/>
  <pageSetup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Excel.Chart.8" shapeId="1034" r:id="rId4">
          <objectPr defaultSize="0" autoPict="0" r:id="rId5">
            <anchor moveWithCells="1" sizeWithCells="1">
              <from>
                <xdr:col>12</xdr:col>
                <xdr:colOff>247650</xdr:colOff>
                <xdr:row>1</xdr:row>
                <xdr:rowOff>190500</xdr:rowOff>
              </from>
              <to>
                <xdr:col>18</xdr:col>
                <xdr:colOff>257175</xdr:colOff>
                <xdr:row>16</xdr:row>
                <xdr:rowOff>85725</xdr:rowOff>
              </to>
            </anchor>
          </objectPr>
        </oleObject>
      </mc:Choice>
      <mc:Fallback>
        <oleObject progId="Excel.Chart.8" shapeId="1034" r:id="rId4"/>
      </mc:Fallback>
    </mc:AlternateContent>
    <mc:AlternateContent xmlns:mc="http://schemas.openxmlformats.org/markup-compatibility/2006">
      <mc:Choice Requires="x14">
        <oleObject progId="Excel.Chart.8" shapeId="1035" r:id="rId6">
          <objectPr defaultSize="0" autoPict="0" r:id="rId7">
            <anchor moveWithCells="1" sizeWithCells="1">
              <from>
                <xdr:col>12</xdr:col>
                <xdr:colOff>180975</xdr:colOff>
                <xdr:row>32</xdr:row>
                <xdr:rowOff>66675</xdr:rowOff>
              </from>
              <to>
                <xdr:col>18</xdr:col>
                <xdr:colOff>381000</xdr:colOff>
                <xdr:row>47</xdr:row>
                <xdr:rowOff>0</xdr:rowOff>
              </to>
            </anchor>
          </objectPr>
        </oleObject>
      </mc:Choice>
      <mc:Fallback>
        <oleObject progId="Excel.Chart.8" shapeId="1035" r:id="rId6"/>
      </mc:Fallback>
    </mc:AlternateContent>
    <mc:AlternateContent xmlns:mc="http://schemas.openxmlformats.org/markup-compatibility/2006">
      <mc:Choice Requires="x14">
        <oleObject progId="Excel.Chart.8" shapeId="1036" r:id="rId8">
          <objectPr defaultSize="0" autoPict="0" r:id="rId9">
            <anchor moveWithCells="1" sizeWithCells="1">
              <from>
                <xdr:col>12</xdr:col>
                <xdr:colOff>476250</xdr:colOff>
                <xdr:row>56</xdr:row>
                <xdr:rowOff>19050</xdr:rowOff>
              </from>
              <to>
                <xdr:col>18</xdr:col>
                <xdr:colOff>333375</xdr:colOff>
                <xdr:row>71</xdr:row>
                <xdr:rowOff>28575</xdr:rowOff>
              </to>
            </anchor>
          </objectPr>
        </oleObject>
      </mc:Choice>
      <mc:Fallback>
        <oleObject progId="Excel.Chart.8" shapeId="1036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1"/>
  <sheetViews>
    <sheetView workbookViewId="0">
      <selection activeCell="R11" sqref="R11"/>
    </sheetView>
  </sheetViews>
  <sheetFormatPr defaultRowHeight="15" x14ac:dyDescent="0.25"/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"/>
      <c r="S2" s="1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</row>
    <row r="4" spans="1:19" x14ac:dyDescent="0.25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1"/>
    </row>
    <row r="5" spans="1:19" x14ac:dyDescent="0.25">
      <c r="A5" s="2"/>
      <c r="B5" s="2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1"/>
    </row>
    <row r="6" spans="1:19" x14ac:dyDescent="0.25">
      <c r="A6" s="4"/>
      <c r="B6" s="4"/>
      <c r="C6" s="118"/>
      <c r="D6" s="118"/>
      <c r="E6" s="2"/>
      <c r="F6" s="2"/>
      <c r="G6" s="2"/>
      <c r="H6" s="118"/>
      <c r="I6" s="118"/>
      <c r="J6" s="2"/>
      <c r="K6" s="5"/>
      <c r="L6" s="119"/>
      <c r="M6" s="118"/>
      <c r="N6" s="119"/>
      <c r="O6" s="119"/>
      <c r="P6" s="5"/>
      <c r="Q6" s="2"/>
      <c r="R6" s="2"/>
      <c r="S6" s="1"/>
    </row>
    <row r="7" spans="1:19" x14ac:dyDescent="0.25">
      <c r="A7" s="117"/>
      <c r="B7" s="117"/>
      <c r="C7" s="118"/>
      <c r="D7" s="118"/>
      <c r="E7" s="118"/>
      <c r="F7" s="118"/>
      <c r="G7" s="118"/>
      <c r="H7" s="118"/>
      <c r="I7" s="118"/>
      <c r="J7" s="118"/>
      <c r="K7" s="119"/>
      <c r="L7" s="119"/>
      <c r="M7" s="118"/>
      <c r="N7" s="119"/>
      <c r="O7" s="119"/>
      <c r="P7" s="116"/>
      <c r="Q7" s="2"/>
      <c r="R7" s="2"/>
      <c r="S7" s="1"/>
    </row>
    <row r="8" spans="1:19" x14ac:dyDescent="0.25">
      <c r="A8" s="117"/>
      <c r="B8" s="117"/>
      <c r="C8" s="118"/>
      <c r="D8" s="118"/>
      <c r="E8" s="118"/>
      <c r="F8" s="118"/>
      <c r="G8" s="118"/>
      <c r="H8" s="118"/>
      <c r="I8" s="118"/>
      <c r="J8" s="118"/>
      <c r="K8" s="119"/>
      <c r="L8" s="119"/>
      <c r="M8" s="118"/>
      <c r="N8" s="119"/>
      <c r="O8" s="119"/>
      <c r="P8" s="116"/>
      <c r="Q8" s="2"/>
      <c r="R8" s="2"/>
      <c r="S8" s="1"/>
    </row>
    <row r="9" spans="1:19" x14ac:dyDescent="0.25">
      <c r="A9" s="117"/>
      <c r="B9" s="117"/>
      <c r="C9" s="118"/>
      <c r="D9" s="118"/>
      <c r="E9" s="118"/>
      <c r="F9" s="118"/>
      <c r="G9" s="118"/>
      <c r="H9" s="118"/>
      <c r="I9" s="118"/>
      <c r="J9" s="118"/>
      <c r="K9" s="119"/>
      <c r="L9" s="118"/>
      <c r="M9" s="118"/>
      <c r="N9" s="119"/>
      <c r="O9" s="119"/>
      <c r="P9" s="116"/>
      <c r="Q9" s="2"/>
      <c r="R9" s="2"/>
      <c r="S9" s="1"/>
    </row>
    <row r="10" spans="1:19" x14ac:dyDescent="0.25">
      <c r="A10" s="117"/>
      <c r="B10" s="117"/>
      <c r="C10" s="118"/>
      <c r="D10" s="116"/>
      <c r="E10" s="118"/>
      <c r="F10" s="118"/>
      <c r="G10" s="118"/>
      <c r="H10" s="115"/>
      <c r="I10" s="115"/>
      <c r="J10" s="118"/>
      <c r="K10" s="119"/>
      <c r="L10" s="116"/>
      <c r="M10" s="115"/>
      <c r="N10" s="116"/>
      <c r="O10" s="116"/>
      <c r="P10" s="116"/>
      <c r="Q10" s="2"/>
      <c r="R10" s="2"/>
      <c r="S10" s="1"/>
    </row>
    <row r="11" spans="1:19" x14ac:dyDescent="0.25">
      <c r="A11" s="4"/>
      <c r="B11" s="4"/>
      <c r="C11" s="118"/>
      <c r="D11" s="115"/>
      <c r="E11" s="116"/>
      <c r="F11" s="115"/>
      <c r="G11" s="115"/>
      <c r="H11" s="115"/>
      <c r="I11" s="115"/>
      <c r="J11" s="115"/>
      <c r="K11" s="116"/>
      <c r="L11" s="116"/>
      <c r="M11" s="115"/>
      <c r="N11" s="116"/>
      <c r="O11" s="116"/>
      <c r="P11" s="116"/>
      <c r="Q11" s="2"/>
      <c r="R11" s="2"/>
      <c r="S11" s="1"/>
    </row>
    <row r="12" spans="1:19" x14ac:dyDescent="0.25">
      <c r="A12" s="4"/>
      <c r="B12" s="4"/>
      <c r="C12" s="115"/>
      <c r="D12" s="115"/>
      <c r="E12" s="115"/>
      <c r="F12" s="115"/>
      <c r="G12" s="115"/>
      <c r="H12" s="115"/>
      <c r="I12" s="115"/>
      <c r="J12" s="115"/>
      <c r="K12" s="116"/>
      <c r="L12" s="115"/>
      <c r="M12" s="115"/>
      <c r="N12" s="116"/>
      <c r="O12" s="116"/>
      <c r="P12" s="116"/>
      <c r="Q12" s="2"/>
      <c r="R12" s="2"/>
      <c r="S12" s="1"/>
    </row>
    <row r="13" spans="1:19" x14ac:dyDescent="0.25">
      <c r="A13" s="117"/>
      <c r="B13" s="117"/>
      <c r="C13" s="115"/>
      <c r="D13" s="115"/>
      <c r="E13" s="115"/>
      <c r="F13" s="115"/>
      <c r="G13" s="115"/>
      <c r="H13" s="115"/>
      <c r="I13" s="115"/>
      <c r="J13" s="115"/>
      <c r="K13" s="116"/>
      <c r="L13" s="115"/>
      <c r="M13" s="115"/>
      <c r="N13" s="116"/>
      <c r="O13" s="116"/>
      <c r="P13" s="116"/>
      <c r="Q13" s="2"/>
      <c r="R13" s="2"/>
      <c r="S13" s="1"/>
    </row>
    <row r="14" spans="1:19" x14ac:dyDescent="0.25">
      <c r="A14" s="117"/>
      <c r="B14" s="117"/>
      <c r="C14" s="115"/>
      <c r="D14" s="115"/>
      <c r="E14" s="115"/>
      <c r="F14" s="115"/>
      <c r="G14" s="115"/>
      <c r="H14" s="115"/>
      <c r="I14" s="115"/>
      <c r="J14" s="115"/>
      <c r="K14" s="116"/>
      <c r="L14" s="115"/>
      <c r="M14" s="115"/>
      <c r="N14" s="116"/>
      <c r="O14" s="116"/>
      <c r="P14" s="115"/>
      <c r="Q14" s="2"/>
      <c r="R14" s="2"/>
      <c r="S14" s="1"/>
    </row>
    <row r="15" spans="1:19" x14ac:dyDescent="0.25">
      <c r="A15" s="117"/>
      <c r="B15" s="117"/>
      <c r="C15" s="115"/>
      <c r="D15" s="115"/>
      <c r="E15" s="115"/>
      <c r="F15" s="115"/>
      <c r="G15" s="115"/>
      <c r="H15" s="115"/>
      <c r="I15" s="115"/>
      <c r="J15" s="115"/>
      <c r="K15" s="116"/>
      <c r="L15" s="115"/>
      <c r="M15" s="115"/>
      <c r="N15" s="116"/>
      <c r="O15" s="116"/>
      <c r="P15" s="115"/>
      <c r="Q15" s="2"/>
      <c r="R15" s="2"/>
      <c r="S15" s="1"/>
    </row>
    <row r="16" spans="1:19" x14ac:dyDescent="0.25">
      <c r="A16" s="2"/>
      <c r="B16" s="2"/>
      <c r="C16" s="115"/>
      <c r="D16" s="115"/>
      <c r="E16" s="115"/>
      <c r="F16" s="115"/>
      <c r="G16" s="115"/>
      <c r="H16" s="115"/>
      <c r="I16" s="115"/>
      <c r="J16" s="115"/>
      <c r="K16" s="116"/>
      <c r="L16" s="115"/>
      <c r="M16" s="115"/>
      <c r="N16" s="115"/>
      <c r="O16" s="115"/>
      <c r="P16" s="2"/>
      <c r="Q16" s="2"/>
      <c r="R16" s="2"/>
      <c r="S16" s="1"/>
    </row>
    <row r="17" spans="1:19" x14ac:dyDescent="0.25">
      <c r="A17" s="2"/>
      <c r="B17" s="2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2"/>
      <c r="Q17" s="2"/>
      <c r="R17" s="2"/>
      <c r="S17" s="1"/>
    </row>
    <row r="18" spans="1:19" x14ac:dyDescent="0.25">
      <c r="A18" s="2"/>
      <c r="B18" s="2"/>
      <c r="C18" s="2"/>
      <c r="D18" s="2"/>
      <c r="E18" s="115"/>
      <c r="F18" s="115"/>
      <c r="G18" s="115"/>
      <c r="H18" s="2"/>
      <c r="I18" s="2"/>
      <c r="J18" s="115"/>
      <c r="K18" s="115"/>
      <c r="L18" s="2"/>
      <c r="M18" s="2"/>
      <c r="N18" s="2"/>
      <c r="O18" s="2"/>
      <c r="P18" s="2"/>
      <c r="Q18" s="2"/>
      <c r="R18" s="2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</sheetData>
  <mergeCells count="87">
    <mergeCell ref="G2:Q2"/>
    <mergeCell ref="C6:C7"/>
    <mergeCell ref="D6:D7"/>
    <mergeCell ref="H6:H7"/>
    <mergeCell ref="I6:I7"/>
    <mergeCell ref="L6:L7"/>
    <mergeCell ref="M6:M7"/>
    <mergeCell ref="N6:N7"/>
    <mergeCell ref="O6:O7"/>
    <mergeCell ref="K7:K8"/>
    <mergeCell ref="P7:P12"/>
    <mergeCell ref="C8:C9"/>
    <mergeCell ref="D8:D9"/>
    <mergeCell ref="H8:H9"/>
    <mergeCell ref="I8:I9"/>
    <mergeCell ref="L8:L9"/>
    <mergeCell ref="E7:E8"/>
    <mergeCell ref="F7:F8"/>
    <mergeCell ref="G7:G8"/>
    <mergeCell ref="J7:J8"/>
    <mergeCell ref="F9:F10"/>
    <mergeCell ref="G9:G10"/>
    <mergeCell ref="H10:H11"/>
    <mergeCell ref="I10:I11"/>
    <mergeCell ref="J9:J10"/>
    <mergeCell ref="E11:E12"/>
    <mergeCell ref="F11:F12"/>
    <mergeCell ref="G11:G12"/>
    <mergeCell ref="J11:J12"/>
    <mergeCell ref="E9:E10"/>
    <mergeCell ref="H12:H13"/>
    <mergeCell ref="I12:I13"/>
    <mergeCell ref="K13:K14"/>
    <mergeCell ref="M8:M9"/>
    <mergeCell ref="N8:N9"/>
    <mergeCell ref="O8:O9"/>
    <mergeCell ref="M10:M11"/>
    <mergeCell ref="N10:N11"/>
    <mergeCell ref="O10:O11"/>
    <mergeCell ref="K11:K12"/>
    <mergeCell ref="O12:O13"/>
    <mergeCell ref="K9:K10"/>
    <mergeCell ref="L10:L11"/>
    <mergeCell ref="L12:L13"/>
    <mergeCell ref="M12:M13"/>
    <mergeCell ref="N12:N13"/>
    <mergeCell ref="E17:E18"/>
    <mergeCell ref="P13:P15"/>
    <mergeCell ref="C14:C15"/>
    <mergeCell ref="D14:D15"/>
    <mergeCell ref="H14:H15"/>
    <mergeCell ref="I14:I15"/>
    <mergeCell ref="L14:L15"/>
    <mergeCell ref="M14:M15"/>
    <mergeCell ref="N14:N15"/>
    <mergeCell ref="O14:O15"/>
    <mergeCell ref="E15:E16"/>
    <mergeCell ref="E13:E14"/>
    <mergeCell ref="F13:F14"/>
    <mergeCell ref="G13:G14"/>
    <mergeCell ref="J13:J14"/>
    <mergeCell ref="F15:F16"/>
    <mergeCell ref="A7:A8"/>
    <mergeCell ref="B7:B8"/>
    <mergeCell ref="A9:A10"/>
    <mergeCell ref="B9:B10"/>
    <mergeCell ref="D16:D17"/>
    <mergeCell ref="C16:C17"/>
    <mergeCell ref="A13:A15"/>
    <mergeCell ref="B13:B15"/>
    <mergeCell ref="D12:D13"/>
    <mergeCell ref="C10:C11"/>
    <mergeCell ref="D10:D11"/>
    <mergeCell ref="C12:C13"/>
    <mergeCell ref="L16:L17"/>
    <mergeCell ref="M16:M17"/>
    <mergeCell ref="N16:N17"/>
    <mergeCell ref="O16:O17"/>
    <mergeCell ref="F17:F18"/>
    <mergeCell ref="G17:G18"/>
    <mergeCell ref="H16:H17"/>
    <mergeCell ref="I16:I17"/>
    <mergeCell ref="J17:J18"/>
    <mergeCell ref="K17:K18"/>
    <mergeCell ref="K15:K16"/>
    <mergeCell ref="G15:G16"/>
    <mergeCell ref="J15:J1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8"/>
  <sheetViews>
    <sheetView workbookViewId="0">
      <selection activeCell="F17" sqref="F17"/>
    </sheetView>
  </sheetViews>
  <sheetFormatPr defaultColWidth="9.140625" defaultRowHeight="14.25" x14ac:dyDescent="0.2"/>
  <cols>
    <col min="1" max="1" width="9.140625" style="6"/>
    <col min="2" max="2" width="10.85546875" style="6" bestFit="1" customWidth="1"/>
    <col min="3" max="3" width="10.28515625" style="6" bestFit="1" customWidth="1"/>
    <col min="4" max="4" width="10.140625" style="6" bestFit="1" customWidth="1"/>
    <col min="5" max="5" width="12.28515625" style="6" bestFit="1" customWidth="1"/>
    <col min="6" max="14" width="9.140625" style="6"/>
    <col min="15" max="15" width="11.5703125" style="6" customWidth="1"/>
    <col min="16" max="16" width="11" style="6" bestFit="1" customWidth="1"/>
    <col min="17" max="17" width="12" style="6" bestFit="1" customWidth="1"/>
    <col min="18" max="18" width="9.140625" style="6"/>
    <col min="19" max="19" width="12.85546875" style="6" bestFit="1" customWidth="1"/>
    <col min="20" max="20" width="12" style="6" bestFit="1" customWidth="1"/>
    <col min="21" max="16384" width="9.140625" style="6"/>
  </cols>
  <sheetData>
    <row r="1" spans="1:23" ht="15" thickBot="1" x14ac:dyDescent="0.25"/>
    <row r="2" spans="1:23" ht="17.25" thickBot="1" x14ac:dyDescent="0.25">
      <c r="A2" s="155" t="s">
        <v>52</v>
      </c>
      <c r="B2" s="156"/>
      <c r="C2" s="156"/>
      <c r="D2" s="156"/>
      <c r="E2" s="156"/>
      <c r="F2" s="156"/>
      <c r="G2" s="156"/>
      <c r="H2" s="156"/>
      <c r="I2" s="157"/>
    </row>
    <row r="3" spans="1:23" x14ac:dyDescent="0.2">
      <c r="B3" s="7"/>
      <c r="C3" s="7"/>
      <c r="D3" s="7"/>
      <c r="E3" s="7"/>
      <c r="F3" s="7"/>
      <c r="G3" s="7"/>
      <c r="H3" s="7"/>
      <c r="I3" s="7"/>
      <c r="J3" s="7"/>
    </row>
    <row r="4" spans="1:23" ht="17.25" x14ac:dyDescent="0.2">
      <c r="A4" s="6" t="s">
        <v>51</v>
      </c>
      <c r="B4" s="30" t="s">
        <v>53</v>
      </c>
      <c r="C4" s="7">
        <v>0.03</v>
      </c>
      <c r="D4" s="92" t="s">
        <v>12</v>
      </c>
      <c r="E4" s="29">
        <v>750</v>
      </c>
      <c r="F4" s="31"/>
      <c r="J4" s="7"/>
    </row>
    <row r="5" spans="1:23" ht="18" thickBot="1" x14ac:dyDescent="0.25">
      <c r="B5" s="30" t="s">
        <v>54</v>
      </c>
      <c r="C5" s="7">
        <v>0.05</v>
      </c>
      <c r="D5" s="93" t="s">
        <v>45</v>
      </c>
      <c r="E5" s="29">
        <v>4.3E-3</v>
      </c>
      <c r="F5" s="31"/>
      <c r="J5" s="7"/>
    </row>
    <row r="6" spans="1:23" ht="15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46" t="s">
        <v>13</v>
      </c>
      <c r="P6" s="147"/>
      <c r="Q6" s="147"/>
      <c r="R6" s="148"/>
      <c r="S6" s="147" t="s">
        <v>71</v>
      </c>
      <c r="T6" s="147"/>
      <c r="U6" s="147"/>
      <c r="V6" s="148"/>
    </row>
    <row r="7" spans="1:23" x14ac:dyDescent="0.2">
      <c r="A7" s="7"/>
      <c r="B7" s="37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35">
        <v>13</v>
      </c>
      <c r="O7" s="37">
        <v>14</v>
      </c>
      <c r="P7" s="14">
        <v>15</v>
      </c>
      <c r="Q7" s="14">
        <v>16</v>
      </c>
      <c r="R7" s="15">
        <v>17</v>
      </c>
      <c r="S7" s="3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ht="17.25" x14ac:dyDescent="0.2">
      <c r="A8" s="7"/>
      <c r="B8" s="149" t="s">
        <v>14</v>
      </c>
      <c r="C8" s="33" t="s">
        <v>15</v>
      </c>
      <c r="D8" s="33" t="s">
        <v>55</v>
      </c>
      <c r="E8" s="33" t="s">
        <v>56</v>
      </c>
      <c r="F8" s="33" t="s">
        <v>16</v>
      </c>
      <c r="G8" s="33" t="s">
        <v>17</v>
      </c>
      <c r="H8" s="33" t="s">
        <v>57</v>
      </c>
      <c r="I8" s="33" t="s">
        <v>25</v>
      </c>
      <c r="J8" s="33" t="s">
        <v>18</v>
      </c>
      <c r="K8" s="33" t="s">
        <v>58</v>
      </c>
      <c r="L8" s="33" t="s">
        <v>59</v>
      </c>
      <c r="M8" s="33" t="s">
        <v>60</v>
      </c>
      <c r="N8" s="36" t="s">
        <v>61</v>
      </c>
      <c r="O8" s="94" t="s">
        <v>62</v>
      </c>
      <c r="P8" s="33" t="s">
        <v>63</v>
      </c>
      <c r="Q8" s="33" t="s">
        <v>64</v>
      </c>
      <c r="R8" s="89" t="s">
        <v>65</v>
      </c>
      <c r="S8" s="100" t="s">
        <v>66</v>
      </c>
      <c r="T8" s="33" t="s">
        <v>67</v>
      </c>
      <c r="U8" s="33" t="s">
        <v>68</v>
      </c>
      <c r="V8" s="33" t="s">
        <v>69</v>
      </c>
      <c r="W8" s="89" t="s">
        <v>19</v>
      </c>
    </row>
    <row r="9" spans="1:23" ht="17.25" thickBot="1" x14ac:dyDescent="0.25">
      <c r="A9" s="7"/>
      <c r="B9" s="150"/>
      <c r="C9" s="18" t="s">
        <v>8</v>
      </c>
      <c r="D9" s="18" t="s">
        <v>8</v>
      </c>
      <c r="E9" s="18" t="s">
        <v>8</v>
      </c>
      <c r="F9" s="18" t="s">
        <v>8</v>
      </c>
      <c r="G9" s="18" t="s">
        <v>7</v>
      </c>
      <c r="H9" s="151" t="s">
        <v>28</v>
      </c>
      <c r="I9" s="151"/>
      <c r="J9" s="18" t="s">
        <v>20</v>
      </c>
      <c r="K9" s="151" t="s">
        <v>29</v>
      </c>
      <c r="L9" s="151"/>
      <c r="M9" s="151"/>
      <c r="N9" s="152"/>
      <c r="O9" s="150" t="s">
        <v>70</v>
      </c>
      <c r="P9" s="151"/>
      <c r="Q9" s="18" t="s">
        <v>20</v>
      </c>
      <c r="R9" s="19" t="s">
        <v>8</v>
      </c>
      <c r="S9" s="153" t="s">
        <v>70</v>
      </c>
      <c r="T9" s="151"/>
      <c r="U9" s="18" t="s">
        <v>20</v>
      </c>
      <c r="V9" s="18" t="s">
        <v>8</v>
      </c>
      <c r="W9" s="19" t="s">
        <v>48</v>
      </c>
    </row>
    <row r="10" spans="1:23" x14ac:dyDescent="0.2">
      <c r="A10" s="7"/>
      <c r="B10" s="136" t="s">
        <v>50</v>
      </c>
      <c r="C10" s="138">
        <v>0</v>
      </c>
      <c r="D10" s="21"/>
      <c r="E10" s="21"/>
      <c r="F10" s="21"/>
      <c r="G10" s="140">
        <v>101.5</v>
      </c>
      <c r="H10" s="140">
        <v>411.31099999999998</v>
      </c>
      <c r="I10" s="140">
        <v>176.42</v>
      </c>
      <c r="J10" s="154">
        <f>SQRT(E11/D11)*$C$5/$C$4*H10/I10</f>
        <v>4.1122571798559804</v>
      </c>
      <c r="K10" s="158">
        <f>J10/(1+J10)*$E$4</f>
        <v>603.2937656275875</v>
      </c>
      <c r="L10" s="158">
        <f>1/(1+J10)*$E$4</f>
        <v>146.7062343724125</v>
      </c>
      <c r="M10" s="21"/>
      <c r="N10" s="99"/>
      <c r="O10" s="159">
        <f>H10^2</f>
        <v>169176.73872099997</v>
      </c>
      <c r="P10" s="21"/>
      <c r="Q10" s="21"/>
      <c r="R10" s="22"/>
      <c r="S10" s="160">
        <f>I10^2</f>
        <v>31124.016399999997</v>
      </c>
      <c r="T10" s="21"/>
      <c r="U10" s="21"/>
      <c r="V10" s="21"/>
      <c r="W10" s="141">
        <v>101.5</v>
      </c>
    </row>
    <row r="11" spans="1:23" x14ac:dyDescent="0.2">
      <c r="A11" s="7"/>
      <c r="B11" s="137"/>
      <c r="C11" s="139"/>
      <c r="D11" s="134">
        <v>125</v>
      </c>
      <c r="E11" s="131">
        <v>140</v>
      </c>
      <c r="F11" s="121">
        <v>0.32</v>
      </c>
      <c r="G11" s="131"/>
      <c r="H11" s="131"/>
      <c r="I11" s="131"/>
      <c r="J11" s="128"/>
      <c r="K11" s="121"/>
      <c r="L11" s="121"/>
      <c r="M11" s="121">
        <f>(K10+K12)/2</f>
        <v>594.0930911971468</v>
      </c>
      <c r="N11" s="142">
        <f>(L10+L12)/2</f>
        <v>155.90690880285314</v>
      </c>
      <c r="O11" s="122"/>
      <c r="P11" s="121">
        <f>(O10+O12)/2</f>
        <v>124953.01368099998</v>
      </c>
      <c r="Q11" s="123">
        <f>$C$4^2*M11^2/P11</f>
        <v>2.5421711053589782E-3</v>
      </c>
      <c r="R11" s="143">
        <f>Q11*D11</f>
        <v>0.31777138816987227</v>
      </c>
      <c r="S11" s="144"/>
      <c r="T11" s="121">
        <f>(S10+S12)/2</f>
        <v>25568.888650000001</v>
      </c>
      <c r="U11" s="123">
        <f>$C$5^2*N11^2/T11</f>
        <v>2.3766152437428257E-3</v>
      </c>
      <c r="V11" s="121">
        <f>U11*E11</f>
        <v>0.3327261341239956</v>
      </c>
      <c r="W11" s="124"/>
    </row>
    <row r="12" spans="1:23" x14ac:dyDescent="0.2">
      <c r="A12" s="7"/>
      <c r="B12" s="126" t="s">
        <v>47</v>
      </c>
      <c r="C12" s="128">
        <v>0.125</v>
      </c>
      <c r="D12" s="135"/>
      <c r="E12" s="131"/>
      <c r="F12" s="121"/>
      <c r="G12" s="121">
        <f>G10+F11</f>
        <v>101.82</v>
      </c>
      <c r="H12" s="121">
        <v>284.12900000000002</v>
      </c>
      <c r="I12" s="121">
        <v>141.47</v>
      </c>
      <c r="J12" s="128">
        <f>SQRT(E11/D11)*$C$5/$C$4*H12/I12</f>
        <v>3.5424927511673681</v>
      </c>
      <c r="K12" s="121">
        <f>J12/(1+J12)*$E$4</f>
        <v>584.89241676670622</v>
      </c>
      <c r="L12" s="121">
        <f>1/(1+J12)*$E$4</f>
        <v>165.10758323329381</v>
      </c>
      <c r="M12" s="121"/>
      <c r="N12" s="142"/>
      <c r="O12" s="122">
        <f>H12^2</f>
        <v>80729.288641000006</v>
      </c>
      <c r="P12" s="121"/>
      <c r="Q12" s="123"/>
      <c r="R12" s="143"/>
      <c r="S12" s="144">
        <f>I12^2</f>
        <v>20013.760900000001</v>
      </c>
      <c r="T12" s="121"/>
      <c r="U12" s="123"/>
      <c r="V12" s="121"/>
      <c r="W12" s="124">
        <v>101.82</v>
      </c>
    </row>
    <row r="13" spans="1:23" x14ac:dyDescent="0.2">
      <c r="A13" s="7"/>
      <c r="B13" s="126"/>
      <c r="C13" s="128"/>
      <c r="D13" s="134">
        <v>225</v>
      </c>
      <c r="E13" s="134">
        <v>260</v>
      </c>
      <c r="F13" s="131">
        <v>0.81</v>
      </c>
      <c r="G13" s="131"/>
      <c r="H13" s="121"/>
      <c r="I13" s="121"/>
      <c r="J13" s="128"/>
      <c r="K13" s="121"/>
      <c r="L13" s="121"/>
      <c r="M13" s="121">
        <f>(K12+K14)/2</f>
        <v>577.82655982092979</v>
      </c>
      <c r="N13" s="142">
        <f>(L12+L14)/2</f>
        <v>172.1734401790701</v>
      </c>
      <c r="O13" s="122"/>
      <c r="P13" s="121">
        <f>(O12+O14)/2</f>
        <v>83829.957120499996</v>
      </c>
      <c r="Q13" s="123">
        <f>$C$4^2*M13^2/P13</f>
        <v>3.5845799071458381E-3</v>
      </c>
      <c r="R13" s="143">
        <f>Q13*D13</f>
        <v>0.80653047910781361</v>
      </c>
      <c r="S13" s="144"/>
      <c r="T13" s="121">
        <f>(S12+S14)/2</f>
        <v>23765.962948</v>
      </c>
      <c r="U13" s="123">
        <f>$C$5^2*N13^2/T13</f>
        <v>3.1182929099018968E-3</v>
      </c>
      <c r="V13" s="121">
        <f>U13*E13</f>
        <v>0.81075615657449318</v>
      </c>
      <c r="W13" s="124"/>
    </row>
    <row r="14" spans="1:23" x14ac:dyDescent="0.2">
      <c r="A14" s="7"/>
      <c r="B14" s="126" t="s">
        <v>49</v>
      </c>
      <c r="C14" s="128">
        <v>0.35</v>
      </c>
      <c r="D14" s="135"/>
      <c r="E14" s="135"/>
      <c r="F14" s="131"/>
      <c r="G14" s="121">
        <f>G12+F13</f>
        <v>102.63</v>
      </c>
      <c r="H14" s="131">
        <v>294.83999999999997</v>
      </c>
      <c r="I14" s="131">
        <v>165.886</v>
      </c>
      <c r="J14" s="128">
        <f>SQRT(E13/D13)*$C$5/$C$4*H14/I14</f>
        <v>3.1843502626413378</v>
      </c>
      <c r="K14" s="121">
        <f>J14/(1+J14)*$E$4</f>
        <v>570.76070287515347</v>
      </c>
      <c r="L14" s="121">
        <f>1/(1+J14)*$E$4</f>
        <v>179.23929712484642</v>
      </c>
      <c r="M14" s="121"/>
      <c r="N14" s="142"/>
      <c r="O14" s="122">
        <f>H14^2</f>
        <v>86930.625599999985</v>
      </c>
      <c r="P14" s="121"/>
      <c r="Q14" s="123"/>
      <c r="R14" s="143"/>
      <c r="S14" s="144">
        <f>I14^2</f>
        <v>27518.164996</v>
      </c>
      <c r="T14" s="121"/>
      <c r="U14" s="123"/>
      <c r="V14" s="121"/>
      <c r="W14" s="124">
        <v>102.63</v>
      </c>
    </row>
    <row r="15" spans="1:23" ht="15" thickBot="1" x14ac:dyDescent="0.25">
      <c r="A15" s="7"/>
      <c r="B15" s="127"/>
      <c r="C15" s="129"/>
      <c r="D15" s="17"/>
      <c r="E15" s="17"/>
      <c r="F15" s="17"/>
      <c r="G15" s="130"/>
      <c r="H15" s="130"/>
      <c r="I15" s="130"/>
      <c r="J15" s="129"/>
      <c r="K15" s="132"/>
      <c r="L15" s="132"/>
      <c r="M15" s="27"/>
      <c r="N15" s="79"/>
      <c r="O15" s="133"/>
      <c r="P15" s="27"/>
      <c r="Q15" s="28"/>
      <c r="R15" s="66"/>
      <c r="S15" s="145"/>
      <c r="T15" s="27"/>
      <c r="U15" s="28"/>
      <c r="V15" s="27"/>
      <c r="W15" s="125"/>
    </row>
    <row r="16" spans="1:23" x14ac:dyDescent="0.2">
      <c r="B16" s="7"/>
      <c r="C16" s="7"/>
      <c r="D16" s="7"/>
      <c r="E16" s="7"/>
      <c r="F16" s="7"/>
      <c r="G16" s="7"/>
      <c r="H16" s="7"/>
      <c r="I16" s="7"/>
      <c r="J16" s="7"/>
    </row>
    <row r="17" spans="1:23" ht="17.25" x14ac:dyDescent="0.2">
      <c r="A17" s="6" t="s">
        <v>74</v>
      </c>
      <c r="B17" s="30" t="s">
        <v>53</v>
      </c>
      <c r="C17" s="7">
        <v>3.5000000000000003E-2</v>
      </c>
      <c r="D17" s="92" t="s">
        <v>12</v>
      </c>
      <c r="E17" s="91">
        <v>750</v>
      </c>
      <c r="F17" s="31"/>
      <c r="J17" s="7"/>
    </row>
    <row r="18" spans="1:23" ht="18" thickBot="1" x14ac:dyDescent="0.25">
      <c r="B18" s="30" t="s">
        <v>54</v>
      </c>
      <c r="C18" s="7">
        <v>0.05</v>
      </c>
      <c r="D18" s="93" t="s">
        <v>45</v>
      </c>
      <c r="E18" s="91">
        <v>4.3E-3</v>
      </c>
      <c r="F18" s="31"/>
      <c r="J18" s="7"/>
    </row>
    <row r="19" spans="1:23" ht="15" thickBo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46" t="s">
        <v>13</v>
      </c>
      <c r="P19" s="147"/>
      <c r="Q19" s="147"/>
      <c r="R19" s="148"/>
      <c r="S19" s="147" t="s">
        <v>71</v>
      </c>
      <c r="T19" s="147"/>
      <c r="U19" s="147"/>
      <c r="V19" s="148"/>
    </row>
    <row r="20" spans="1:23" x14ac:dyDescent="0.2">
      <c r="A20" s="7"/>
      <c r="B20" s="37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>
        <v>7</v>
      </c>
      <c r="I20" s="14">
        <v>8</v>
      </c>
      <c r="J20" s="14">
        <v>9</v>
      </c>
      <c r="K20" s="14">
        <v>10</v>
      </c>
      <c r="L20" s="14">
        <v>11</v>
      </c>
      <c r="M20" s="14">
        <v>12</v>
      </c>
      <c r="N20" s="35">
        <v>13</v>
      </c>
      <c r="O20" s="37">
        <v>14</v>
      </c>
      <c r="P20" s="14">
        <v>15</v>
      </c>
      <c r="Q20" s="14">
        <v>16</v>
      </c>
      <c r="R20" s="15">
        <v>17</v>
      </c>
      <c r="S20" s="34">
        <v>18</v>
      </c>
      <c r="T20" s="14">
        <v>19</v>
      </c>
      <c r="U20" s="14">
        <v>20</v>
      </c>
      <c r="V20" s="14">
        <v>21</v>
      </c>
      <c r="W20" s="15">
        <v>22</v>
      </c>
    </row>
    <row r="21" spans="1:23" ht="17.25" x14ac:dyDescent="0.2">
      <c r="A21" s="7"/>
      <c r="B21" s="149" t="s">
        <v>14</v>
      </c>
      <c r="C21" s="33" t="s">
        <v>15</v>
      </c>
      <c r="D21" s="33" t="s">
        <v>55</v>
      </c>
      <c r="E21" s="33" t="s">
        <v>56</v>
      </c>
      <c r="F21" s="33" t="s">
        <v>16</v>
      </c>
      <c r="G21" s="33" t="s">
        <v>17</v>
      </c>
      <c r="H21" s="33" t="s">
        <v>57</v>
      </c>
      <c r="I21" s="33" t="s">
        <v>25</v>
      </c>
      <c r="J21" s="33" t="s">
        <v>18</v>
      </c>
      <c r="K21" s="33" t="s">
        <v>58</v>
      </c>
      <c r="L21" s="33" t="s">
        <v>59</v>
      </c>
      <c r="M21" s="33" t="s">
        <v>60</v>
      </c>
      <c r="N21" s="36" t="s">
        <v>61</v>
      </c>
      <c r="O21" s="94" t="s">
        <v>62</v>
      </c>
      <c r="P21" s="33" t="s">
        <v>63</v>
      </c>
      <c r="Q21" s="33" t="s">
        <v>64</v>
      </c>
      <c r="R21" s="89" t="s">
        <v>65</v>
      </c>
      <c r="S21" s="100" t="s">
        <v>66</v>
      </c>
      <c r="T21" s="33" t="s">
        <v>67</v>
      </c>
      <c r="U21" s="33" t="s">
        <v>68</v>
      </c>
      <c r="V21" s="33" t="s">
        <v>69</v>
      </c>
      <c r="W21" s="89" t="s">
        <v>19</v>
      </c>
    </row>
    <row r="22" spans="1:23" ht="17.25" thickBot="1" x14ac:dyDescent="0.25">
      <c r="A22" s="7"/>
      <c r="B22" s="150"/>
      <c r="C22" s="90" t="s">
        <v>8</v>
      </c>
      <c r="D22" s="90" t="s">
        <v>8</v>
      </c>
      <c r="E22" s="90" t="s">
        <v>8</v>
      </c>
      <c r="F22" s="90" t="s">
        <v>8</v>
      </c>
      <c r="G22" s="90" t="s">
        <v>7</v>
      </c>
      <c r="H22" s="151" t="s">
        <v>28</v>
      </c>
      <c r="I22" s="151"/>
      <c r="J22" s="90" t="s">
        <v>20</v>
      </c>
      <c r="K22" s="151" t="s">
        <v>29</v>
      </c>
      <c r="L22" s="151"/>
      <c r="M22" s="151"/>
      <c r="N22" s="152"/>
      <c r="O22" s="150" t="s">
        <v>70</v>
      </c>
      <c r="P22" s="151"/>
      <c r="Q22" s="90" t="s">
        <v>20</v>
      </c>
      <c r="R22" s="19" t="s">
        <v>8</v>
      </c>
      <c r="S22" s="153" t="s">
        <v>70</v>
      </c>
      <c r="T22" s="151"/>
      <c r="U22" s="90" t="s">
        <v>20</v>
      </c>
      <c r="V22" s="90" t="s">
        <v>8</v>
      </c>
      <c r="W22" s="19" t="s">
        <v>48</v>
      </c>
    </row>
    <row r="23" spans="1:23" x14ac:dyDescent="0.2">
      <c r="A23" s="7"/>
      <c r="B23" s="136" t="s">
        <v>50</v>
      </c>
      <c r="C23" s="138">
        <v>0</v>
      </c>
      <c r="D23" s="95"/>
      <c r="E23" s="95"/>
      <c r="F23" s="95"/>
      <c r="G23" s="140">
        <v>101.5</v>
      </c>
      <c r="H23" s="140">
        <v>411.31099999999998</v>
      </c>
      <c r="I23" s="140">
        <v>176.42</v>
      </c>
      <c r="J23" s="154">
        <f>SQRT(E24/D24)*$C$18/$C$17*H23/I23</f>
        <v>3.5247918684479824</v>
      </c>
      <c r="K23" s="158">
        <f>J23/(1+J23)*$E$4</f>
        <v>584.24651966207398</v>
      </c>
      <c r="L23" s="158">
        <f>1/(1+J23)*$E$4</f>
        <v>165.75348033792599</v>
      </c>
      <c r="M23" s="95"/>
      <c r="N23" s="99"/>
      <c r="O23" s="159">
        <f>H23^2</f>
        <v>169176.73872099997</v>
      </c>
      <c r="P23" s="95"/>
      <c r="Q23" s="95"/>
      <c r="R23" s="96"/>
      <c r="S23" s="160">
        <f>I23^2</f>
        <v>31124.016399999997</v>
      </c>
      <c r="T23" s="95"/>
      <c r="U23" s="95"/>
      <c r="V23" s="95"/>
      <c r="W23" s="141">
        <v>101.5</v>
      </c>
    </row>
    <row r="24" spans="1:23" x14ac:dyDescent="0.2">
      <c r="A24" s="7"/>
      <c r="B24" s="137"/>
      <c r="C24" s="139"/>
      <c r="D24" s="134">
        <v>125</v>
      </c>
      <c r="E24" s="131">
        <v>140</v>
      </c>
      <c r="F24" s="121">
        <v>0.4</v>
      </c>
      <c r="G24" s="131"/>
      <c r="H24" s="131"/>
      <c r="I24" s="131"/>
      <c r="J24" s="128"/>
      <c r="K24" s="121"/>
      <c r="L24" s="121"/>
      <c r="M24" s="121">
        <f>(K23+K25)/2</f>
        <v>574.76648601351928</v>
      </c>
      <c r="N24" s="142">
        <f>(L23+L25)/2</f>
        <v>175.23351398648072</v>
      </c>
      <c r="O24" s="122"/>
      <c r="P24" s="121">
        <f>(O23+O25)/2</f>
        <v>127279.66596499998</v>
      </c>
      <c r="Q24" s="123">
        <f>$C$17^2*M24^2/P24</f>
        <v>3.1795081005365458E-3</v>
      </c>
      <c r="R24" s="143">
        <f>Q24*D24</f>
        <v>0.39743851256706825</v>
      </c>
      <c r="S24" s="144"/>
      <c r="T24" s="121">
        <f>(S23+S25)/2</f>
        <v>25980.902504500002</v>
      </c>
      <c r="U24" s="123">
        <f>$C$18^2*N24^2/T24</f>
        <v>2.9547457424478991E-3</v>
      </c>
      <c r="V24" s="121">
        <f>U24*E24</f>
        <v>0.41366440394270587</v>
      </c>
      <c r="W24" s="124"/>
    </row>
    <row r="25" spans="1:23" x14ac:dyDescent="0.2">
      <c r="A25" s="7"/>
      <c r="B25" s="126" t="s">
        <v>47</v>
      </c>
      <c r="C25" s="128">
        <v>0.125</v>
      </c>
      <c r="D25" s="135"/>
      <c r="E25" s="131"/>
      <c r="F25" s="121"/>
      <c r="G25" s="121">
        <f>G23+F24</f>
        <v>101.9</v>
      </c>
      <c r="H25" s="121">
        <v>292.20299999999997</v>
      </c>
      <c r="I25" s="121">
        <v>144.35300000000001</v>
      </c>
      <c r="J25" s="128">
        <f>SQRT(E24/D24)*$C$18/$C$17*H25/I25</f>
        <v>3.060341050250849</v>
      </c>
      <c r="K25" s="121">
        <f>J25/(1+J25)*$E$4</f>
        <v>565.28645236496459</v>
      </c>
      <c r="L25" s="121">
        <f>1/(1+J25)*$E$4</f>
        <v>184.71354763503544</v>
      </c>
      <c r="M25" s="121"/>
      <c r="N25" s="142"/>
      <c r="O25" s="122">
        <f>H25^2</f>
        <v>85382.593208999984</v>
      </c>
      <c r="P25" s="121"/>
      <c r="Q25" s="123"/>
      <c r="R25" s="143"/>
      <c r="S25" s="144">
        <f>I25^2</f>
        <v>20837.788609000003</v>
      </c>
      <c r="T25" s="121"/>
      <c r="U25" s="123"/>
      <c r="V25" s="121"/>
      <c r="W25" s="124">
        <v>101.9</v>
      </c>
    </row>
    <row r="26" spans="1:23" x14ac:dyDescent="0.2">
      <c r="A26" s="7"/>
      <c r="B26" s="126"/>
      <c r="C26" s="128"/>
      <c r="D26" s="134">
        <v>225</v>
      </c>
      <c r="E26" s="134">
        <v>260</v>
      </c>
      <c r="F26" s="131">
        <v>0.91</v>
      </c>
      <c r="G26" s="131"/>
      <c r="H26" s="121"/>
      <c r="I26" s="121"/>
      <c r="J26" s="128"/>
      <c r="K26" s="121"/>
      <c r="L26" s="121"/>
      <c r="M26" s="121">
        <f>(K25+K27)/2</f>
        <v>555.01213985888637</v>
      </c>
      <c r="N26" s="142">
        <f>(L25+L27)/2</f>
        <v>194.98786014111369</v>
      </c>
      <c r="O26" s="122"/>
      <c r="P26" s="121">
        <f>(O25+O27)/2</f>
        <v>92282.063984999986</v>
      </c>
      <c r="Q26" s="123">
        <f>$C$17^2*M26^2/P26</f>
        <v>4.0890625551569006E-3</v>
      </c>
      <c r="R26" s="143">
        <f>Q26*D26</f>
        <v>0.92003907491030268</v>
      </c>
      <c r="S26" s="144"/>
      <c r="T26" s="121">
        <f>(S25+S27)/2</f>
        <v>27023.8741525</v>
      </c>
      <c r="U26" s="123">
        <f>$C$18^2*N26^2/T26</f>
        <v>3.5172848818655813E-3</v>
      </c>
      <c r="V26" s="121">
        <f>U26*E26</f>
        <v>0.91449406928505117</v>
      </c>
      <c r="W26" s="124"/>
    </row>
    <row r="27" spans="1:23" x14ac:dyDescent="0.2">
      <c r="A27" s="7"/>
      <c r="B27" s="126" t="s">
        <v>49</v>
      </c>
      <c r="C27" s="128">
        <v>0.35</v>
      </c>
      <c r="D27" s="135"/>
      <c r="E27" s="135"/>
      <c r="F27" s="131"/>
      <c r="G27" s="121">
        <f>G25+F26</f>
        <v>102.81</v>
      </c>
      <c r="H27" s="131">
        <v>314.93099999999998</v>
      </c>
      <c r="I27" s="131">
        <v>182.23599999999999</v>
      </c>
      <c r="J27" s="128">
        <f>SQRT(E26/D26)*$C$18/$C$17*H27/I27</f>
        <v>2.6538636921139522</v>
      </c>
      <c r="K27" s="121">
        <f>J27/(1+J27)*$E$4</f>
        <v>544.73782735280815</v>
      </c>
      <c r="L27" s="121">
        <f>1/(1+J27)*$E$4</f>
        <v>205.2621726471919</v>
      </c>
      <c r="M27" s="121"/>
      <c r="N27" s="142"/>
      <c r="O27" s="122">
        <f>H27^2</f>
        <v>99181.534760999988</v>
      </c>
      <c r="P27" s="121"/>
      <c r="Q27" s="123"/>
      <c r="R27" s="143"/>
      <c r="S27" s="144">
        <f>I27^2</f>
        <v>33209.959695999998</v>
      </c>
      <c r="T27" s="121"/>
      <c r="U27" s="123"/>
      <c r="V27" s="121"/>
      <c r="W27" s="124">
        <v>102.81</v>
      </c>
    </row>
    <row r="28" spans="1:23" ht="15" thickBot="1" x14ac:dyDescent="0.25">
      <c r="A28" s="7"/>
      <c r="B28" s="127"/>
      <c r="C28" s="129"/>
      <c r="D28" s="97"/>
      <c r="E28" s="97"/>
      <c r="F28" s="97"/>
      <c r="G28" s="130"/>
      <c r="H28" s="130"/>
      <c r="I28" s="130"/>
      <c r="J28" s="129"/>
      <c r="K28" s="132"/>
      <c r="L28" s="132"/>
      <c r="M28" s="98"/>
      <c r="N28" s="79"/>
      <c r="O28" s="133"/>
      <c r="P28" s="98"/>
      <c r="Q28" s="28"/>
      <c r="R28" s="66"/>
      <c r="S28" s="145"/>
      <c r="T28" s="98"/>
      <c r="U28" s="28"/>
      <c r="V28" s="98"/>
      <c r="W28" s="125"/>
    </row>
    <row r="29" spans="1:23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161"/>
      <c r="U29" s="161"/>
      <c r="V29" s="161"/>
      <c r="W29" s="7"/>
    </row>
    <row r="30" spans="1:23" x14ac:dyDescent="0.2">
      <c r="A30" s="7">
        <v>102.35</v>
      </c>
      <c r="B30" s="7">
        <v>2.2800000000000001E-2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161"/>
      <c r="U30" s="161"/>
      <c r="V30" s="161"/>
      <c r="W30" s="7"/>
    </row>
    <row r="31" spans="1:23" x14ac:dyDescent="0.2">
      <c r="A31" s="7">
        <v>102.63</v>
      </c>
      <c r="B31" s="101">
        <v>0.03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x14ac:dyDescent="0.2">
      <c r="A32" s="7">
        <v>102.81</v>
      </c>
      <c r="B32" s="101">
        <v>3.5000000000000003E-2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x14ac:dyDescent="0.2">
      <c r="A33" s="7"/>
      <c r="B33" s="10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23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1:23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</sheetData>
  <mergeCells count="128">
    <mergeCell ref="B27:B28"/>
    <mergeCell ref="G27:G28"/>
    <mergeCell ref="O27:O28"/>
    <mergeCell ref="S27:S28"/>
    <mergeCell ref="W27:W28"/>
    <mergeCell ref="B23:B24"/>
    <mergeCell ref="G23:G24"/>
    <mergeCell ref="O23:O24"/>
    <mergeCell ref="S23:S24"/>
    <mergeCell ref="W23:W24"/>
    <mergeCell ref="D24:D25"/>
    <mergeCell ref="M24:M25"/>
    <mergeCell ref="P24:P25"/>
    <mergeCell ref="T24:T25"/>
    <mergeCell ref="B25:B26"/>
    <mergeCell ref="G25:G26"/>
    <mergeCell ref="O25:O26"/>
    <mergeCell ref="S25:S26"/>
    <mergeCell ref="W25:W26"/>
    <mergeCell ref="D26:D27"/>
    <mergeCell ref="M26:M27"/>
    <mergeCell ref="L25:L26"/>
    <mergeCell ref="K25:K26"/>
    <mergeCell ref="V24:V25"/>
    <mergeCell ref="U24:U25"/>
    <mergeCell ref="R24:R25"/>
    <mergeCell ref="Q24:Q25"/>
    <mergeCell ref="N24:N25"/>
    <mergeCell ref="P26:P27"/>
    <mergeCell ref="T26:T27"/>
    <mergeCell ref="U29:U30"/>
    <mergeCell ref="V29:V30"/>
    <mergeCell ref="T29:T30"/>
    <mergeCell ref="U26:U27"/>
    <mergeCell ref="V26:V27"/>
    <mergeCell ref="C27:C28"/>
    <mergeCell ref="H27:H28"/>
    <mergeCell ref="I27:I28"/>
    <mergeCell ref="J27:J28"/>
    <mergeCell ref="E26:E27"/>
    <mergeCell ref="F26:F27"/>
    <mergeCell ref="N26:N27"/>
    <mergeCell ref="Q26:Q27"/>
    <mergeCell ref="R26:R27"/>
    <mergeCell ref="K27:K28"/>
    <mergeCell ref="L27:L28"/>
    <mergeCell ref="C25:C26"/>
    <mergeCell ref="H25:H26"/>
    <mergeCell ref="I25:I26"/>
    <mergeCell ref="J25:J26"/>
    <mergeCell ref="F24:F25"/>
    <mergeCell ref="E24:E25"/>
    <mergeCell ref="K23:K24"/>
    <mergeCell ref="L23:L24"/>
    <mergeCell ref="C23:C24"/>
    <mergeCell ref="H23:H24"/>
    <mergeCell ref="I23:I24"/>
    <mergeCell ref="J23:J24"/>
    <mergeCell ref="O19:R19"/>
    <mergeCell ref="S19:V19"/>
    <mergeCell ref="B21:B22"/>
    <mergeCell ref="H22:I22"/>
    <mergeCell ref="K22:N22"/>
    <mergeCell ref="O22:P22"/>
    <mergeCell ref="S22:T22"/>
    <mergeCell ref="J10:J11"/>
    <mergeCell ref="A2:I2"/>
    <mergeCell ref="O6:R6"/>
    <mergeCell ref="S6:V6"/>
    <mergeCell ref="B8:B9"/>
    <mergeCell ref="H9:I9"/>
    <mergeCell ref="K9:N9"/>
    <mergeCell ref="O9:P9"/>
    <mergeCell ref="S9:T9"/>
    <mergeCell ref="K10:K11"/>
    <mergeCell ref="L10:L11"/>
    <mergeCell ref="O10:O11"/>
    <mergeCell ref="S10:S11"/>
    <mergeCell ref="B12:B13"/>
    <mergeCell ref="C12:C13"/>
    <mergeCell ref="G12:G13"/>
    <mergeCell ref="H12:H13"/>
    <mergeCell ref="E13:E14"/>
    <mergeCell ref="F13:F14"/>
    <mergeCell ref="W10:W11"/>
    <mergeCell ref="M11:M12"/>
    <mergeCell ref="N11:N12"/>
    <mergeCell ref="R11:R12"/>
    <mergeCell ref="T11:T12"/>
    <mergeCell ref="U11:U12"/>
    <mergeCell ref="V11:V12"/>
    <mergeCell ref="S12:S13"/>
    <mergeCell ref="U13:U14"/>
    <mergeCell ref="V13:V14"/>
    <mergeCell ref="S14:S15"/>
    <mergeCell ref="W12:W13"/>
    <mergeCell ref="M13:M14"/>
    <mergeCell ref="N13:N14"/>
    <mergeCell ref="P13:P14"/>
    <mergeCell ref="Q13:Q14"/>
    <mergeCell ref="R13:R14"/>
    <mergeCell ref="T13:T14"/>
    <mergeCell ref="J12:J13"/>
    <mergeCell ref="K12:K13"/>
    <mergeCell ref="L12:L13"/>
    <mergeCell ref="O12:O13"/>
    <mergeCell ref="P11:P12"/>
    <mergeCell ref="Q11:Q12"/>
    <mergeCell ref="W14:W15"/>
    <mergeCell ref="B14:B15"/>
    <mergeCell ref="C14:C15"/>
    <mergeCell ref="G14:G15"/>
    <mergeCell ref="H14:H15"/>
    <mergeCell ref="I14:I15"/>
    <mergeCell ref="J14:J15"/>
    <mergeCell ref="K14:K15"/>
    <mergeCell ref="L14:L15"/>
    <mergeCell ref="O14:O15"/>
    <mergeCell ref="I12:I13"/>
    <mergeCell ref="D11:D12"/>
    <mergeCell ref="E11:E12"/>
    <mergeCell ref="F11:F12"/>
    <mergeCell ref="B10:B11"/>
    <mergeCell ref="C10:C11"/>
    <mergeCell ref="G10:G11"/>
    <mergeCell ref="H10:H11"/>
    <mergeCell ref="I10:I11"/>
    <mergeCell ref="D13:D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AA39"/>
  <sheetViews>
    <sheetView workbookViewId="0">
      <selection activeCell="E2" sqref="E2:AA39"/>
    </sheetView>
  </sheetViews>
  <sheetFormatPr defaultRowHeight="15" x14ac:dyDescent="0.25"/>
  <sheetData>
    <row r="1" spans="5:27" x14ac:dyDescent="0.25">
      <c r="E1" s="162"/>
      <c r="F1" s="162"/>
      <c r="G1" s="162"/>
      <c r="H1" s="162"/>
      <c r="I1" s="162"/>
      <c r="J1" s="162"/>
      <c r="K1" s="162"/>
      <c r="L1" s="162"/>
      <c r="M1" s="162"/>
    </row>
    <row r="5" spans="5:27" x14ac:dyDescent="0.25">
      <c r="R5" s="162"/>
      <c r="S5" s="162"/>
      <c r="T5" s="162"/>
      <c r="U5" s="162"/>
      <c r="V5" s="162"/>
      <c r="W5" s="162"/>
      <c r="X5" s="162"/>
      <c r="Y5" s="162"/>
    </row>
    <row r="7" spans="5:27" x14ac:dyDescent="0.25">
      <c r="E7" s="162"/>
    </row>
    <row r="8" spans="5:27" x14ac:dyDescent="0.25">
      <c r="E8" s="162"/>
      <c r="K8" s="162"/>
      <c r="L8" s="162"/>
      <c r="N8" s="162"/>
      <c r="O8" s="162"/>
      <c r="P8" s="162"/>
      <c r="Q8" s="162"/>
      <c r="R8" s="162"/>
      <c r="S8" s="162"/>
      <c r="V8" s="162"/>
      <c r="W8" s="162"/>
    </row>
    <row r="9" spans="5:27" x14ac:dyDescent="0.25">
      <c r="E9" s="162"/>
      <c r="F9" s="162"/>
      <c r="J9" s="162"/>
      <c r="K9" s="162"/>
      <c r="L9" s="162"/>
      <c r="M9" s="162"/>
      <c r="N9" s="162"/>
      <c r="O9" s="162"/>
      <c r="R9" s="162"/>
      <c r="V9" s="162"/>
      <c r="AA9" s="162"/>
    </row>
    <row r="10" spans="5:27" x14ac:dyDescent="0.25"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</row>
    <row r="11" spans="5:27" x14ac:dyDescent="0.25"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</row>
    <row r="12" spans="5:27" x14ac:dyDescent="0.25"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</row>
    <row r="13" spans="5:27" x14ac:dyDescent="0.25"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</row>
    <row r="14" spans="5:27" x14ac:dyDescent="0.25"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</row>
    <row r="15" spans="5:27" x14ac:dyDescent="0.25"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</row>
    <row r="16" spans="5:27" x14ac:dyDescent="0.25"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</row>
    <row r="17" spans="5:27" x14ac:dyDescent="0.25"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</row>
    <row r="18" spans="5:27" x14ac:dyDescent="0.25"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</row>
    <row r="19" spans="5:27" x14ac:dyDescent="0.25"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</row>
    <row r="20" spans="5:27" x14ac:dyDescent="0.25"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</row>
    <row r="21" spans="5:27" x14ac:dyDescent="0.25"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</row>
    <row r="22" spans="5:27" x14ac:dyDescent="0.25"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5:27" x14ac:dyDescent="0.25"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5:27" x14ac:dyDescent="0.25"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</row>
    <row r="25" spans="5:27" x14ac:dyDescent="0.25"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</row>
    <row r="26" spans="5:27" x14ac:dyDescent="0.25"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</row>
    <row r="27" spans="5:27" x14ac:dyDescent="0.25"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</row>
    <row r="28" spans="5:27" x14ac:dyDescent="0.25"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</row>
    <row r="29" spans="5:27" x14ac:dyDescent="0.25"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</row>
    <row r="30" spans="5:27" x14ac:dyDescent="0.25"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</row>
    <row r="31" spans="5:27" x14ac:dyDescent="0.25"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</row>
    <row r="32" spans="5:27" x14ac:dyDescent="0.25"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</row>
    <row r="33" spans="5:27" x14ac:dyDescent="0.25"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</row>
    <row r="34" spans="5:27" x14ac:dyDescent="0.25"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</row>
    <row r="35" spans="5:27" x14ac:dyDescent="0.25"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</row>
    <row r="36" spans="5:27" x14ac:dyDescent="0.25"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</row>
    <row r="37" spans="5:27" x14ac:dyDescent="0.25"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</row>
    <row r="38" spans="5:27" x14ac:dyDescent="0.25"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</row>
    <row r="39" spans="5:27" x14ac:dyDescent="0.25">
      <c r="G39" s="162"/>
      <c r="H39" s="162"/>
      <c r="I39" s="162"/>
      <c r="P39" s="162"/>
      <c r="Q39" s="162"/>
      <c r="S39" s="162"/>
      <c r="T39" s="162"/>
      <c r="U39" s="162"/>
      <c r="W39" s="162"/>
      <c r="X39" s="162"/>
      <c r="Y39" s="162"/>
      <c r="Z39" s="162"/>
    </row>
  </sheetData>
  <mergeCells count="353">
    <mergeCell ref="Z38:Z39"/>
    <mergeCell ref="AA37:AA38"/>
    <mergeCell ref="G38:G39"/>
    <mergeCell ref="H38:H39"/>
    <mergeCell ref="I38:I39"/>
    <mergeCell ref="P38:P39"/>
    <mergeCell ref="Q38:Q39"/>
    <mergeCell ref="S38:S39"/>
    <mergeCell ref="T38:T39"/>
    <mergeCell ref="U38:U39"/>
    <mergeCell ref="W38:W39"/>
    <mergeCell ref="Z36:Z37"/>
    <mergeCell ref="AA35:AA36"/>
    <mergeCell ref="S36:S37"/>
    <mergeCell ref="T36:T37"/>
    <mergeCell ref="U36:U37"/>
    <mergeCell ref="W36:W37"/>
    <mergeCell ref="Z34:Z35"/>
    <mergeCell ref="S34:S35"/>
    <mergeCell ref="T34:T35"/>
    <mergeCell ref="U34:U35"/>
    <mergeCell ref="W34:W35"/>
    <mergeCell ref="X34:X35"/>
    <mergeCell ref="Y34:Y35"/>
    <mergeCell ref="E37:E38"/>
    <mergeCell ref="F37:F38"/>
    <mergeCell ref="J37:J38"/>
    <mergeCell ref="K37:K38"/>
    <mergeCell ref="L37:L38"/>
    <mergeCell ref="M37:M38"/>
    <mergeCell ref="N37:N38"/>
    <mergeCell ref="O37:O38"/>
    <mergeCell ref="R37:R38"/>
    <mergeCell ref="G36:G37"/>
    <mergeCell ref="H36:H37"/>
    <mergeCell ref="I36:I37"/>
    <mergeCell ref="P36:P37"/>
    <mergeCell ref="Q36:Q37"/>
    <mergeCell ref="E35:E36"/>
    <mergeCell ref="F35:F36"/>
    <mergeCell ref="J35:J36"/>
    <mergeCell ref="K35:K36"/>
    <mergeCell ref="L35:L36"/>
    <mergeCell ref="M35:M36"/>
    <mergeCell ref="N35:N36"/>
    <mergeCell ref="O35:O36"/>
    <mergeCell ref="R35:R36"/>
    <mergeCell ref="V35:V36"/>
    <mergeCell ref="X36:X37"/>
    <mergeCell ref="Y36:Y37"/>
    <mergeCell ref="V37:V38"/>
    <mergeCell ref="N33:N34"/>
    <mergeCell ref="O33:O34"/>
    <mergeCell ref="R33:R34"/>
    <mergeCell ref="V33:V34"/>
    <mergeCell ref="X38:X39"/>
    <mergeCell ref="Y38:Y39"/>
    <mergeCell ref="AA33:AA34"/>
    <mergeCell ref="G34:G35"/>
    <mergeCell ref="H34:H35"/>
    <mergeCell ref="I34:I35"/>
    <mergeCell ref="P34:P35"/>
    <mergeCell ref="Q34:Q35"/>
    <mergeCell ref="E33:E34"/>
    <mergeCell ref="F33:F34"/>
    <mergeCell ref="J33:J34"/>
    <mergeCell ref="K33:K34"/>
    <mergeCell ref="L33:L34"/>
    <mergeCell ref="M33:M34"/>
    <mergeCell ref="T32:T33"/>
    <mergeCell ref="U32:U33"/>
    <mergeCell ref="W32:W33"/>
    <mergeCell ref="X32:X33"/>
    <mergeCell ref="Y32:Y33"/>
    <mergeCell ref="Z32:Z33"/>
    <mergeCell ref="O31:O32"/>
    <mergeCell ref="R31:R32"/>
    <mergeCell ref="V31:V32"/>
    <mergeCell ref="AA31:AA32"/>
    <mergeCell ref="G32:G33"/>
    <mergeCell ref="H32:H33"/>
    <mergeCell ref="I32:I33"/>
    <mergeCell ref="P32:P33"/>
    <mergeCell ref="Q32:Q33"/>
    <mergeCell ref="S32:S33"/>
    <mergeCell ref="X30:X31"/>
    <mergeCell ref="Y30:Y31"/>
    <mergeCell ref="Z30:Z31"/>
    <mergeCell ref="E31:E32"/>
    <mergeCell ref="F31:F32"/>
    <mergeCell ref="J31:J32"/>
    <mergeCell ref="K31:K32"/>
    <mergeCell ref="L31:L32"/>
    <mergeCell ref="M31:M32"/>
    <mergeCell ref="N31:N32"/>
    <mergeCell ref="E29:E30"/>
    <mergeCell ref="F29:F30"/>
    <mergeCell ref="S28:S29"/>
    <mergeCell ref="T28:T29"/>
    <mergeCell ref="U28:U29"/>
    <mergeCell ref="W28:W29"/>
    <mergeCell ref="AA29:AA30"/>
    <mergeCell ref="G30:G31"/>
    <mergeCell ref="H30:H31"/>
    <mergeCell ref="I30:I31"/>
    <mergeCell ref="P30:P31"/>
    <mergeCell ref="Q30:Q31"/>
    <mergeCell ref="S30:S31"/>
    <mergeCell ref="T30:T31"/>
    <mergeCell ref="U30:U31"/>
    <mergeCell ref="W30:W31"/>
    <mergeCell ref="Z28:Z29"/>
    <mergeCell ref="J29:J30"/>
    <mergeCell ref="K29:K30"/>
    <mergeCell ref="L29:L30"/>
    <mergeCell ref="M29:M30"/>
    <mergeCell ref="N29:N30"/>
    <mergeCell ref="O29:O30"/>
    <mergeCell ref="R29:R30"/>
    <mergeCell ref="AA27:AA28"/>
    <mergeCell ref="G28:G29"/>
    <mergeCell ref="H28:H29"/>
    <mergeCell ref="I28:I29"/>
    <mergeCell ref="P28:P29"/>
    <mergeCell ref="Q28:Q29"/>
    <mergeCell ref="Z26:Z27"/>
    <mergeCell ref="E27:E28"/>
    <mergeCell ref="F27:F28"/>
    <mergeCell ref="J27:J28"/>
    <mergeCell ref="K27:K28"/>
    <mergeCell ref="L27:L28"/>
    <mergeCell ref="M27:M28"/>
    <mergeCell ref="N27:N28"/>
    <mergeCell ref="O27:O28"/>
    <mergeCell ref="R27:R28"/>
    <mergeCell ref="S26:S27"/>
    <mergeCell ref="T26:T27"/>
    <mergeCell ref="U26:U27"/>
    <mergeCell ref="W26:W27"/>
    <mergeCell ref="X26:X27"/>
    <mergeCell ref="Y26:Y27"/>
    <mergeCell ref="V27:V28"/>
    <mergeCell ref="X28:X29"/>
    <mergeCell ref="Y28:Y29"/>
    <mergeCell ref="V29:V30"/>
    <mergeCell ref="N25:N26"/>
    <mergeCell ref="O25:O26"/>
    <mergeCell ref="R25:R26"/>
    <mergeCell ref="V25:V26"/>
    <mergeCell ref="AA25:AA26"/>
    <mergeCell ref="G26:G27"/>
    <mergeCell ref="H26:H27"/>
    <mergeCell ref="I26:I27"/>
    <mergeCell ref="P26:P27"/>
    <mergeCell ref="Q26:Q27"/>
    <mergeCell ref="E25:E26"/>
    <mergeCell ref="F25:F26"/>
    <mergeCell ref="J25:J26"/>
    <mergeCell ref="K25:K26"/>
    <mergeCell ref="L25:L26"/>
    <mergeCell ref="M25:M26"/>
    <mergeCell ref="T24:T25"/>
    <mergeCell ref="U24:U25"/>
    <mergeCell ref="W24:W25"/>
    <mergeCell ref="X24:X25"/>
    <mergeCell ref="Y24:Y25"/>
    <mergeCell ref="Z24:Z25"/>
    <mergeCell ref="O23:O24"/>
    <mergeCell ref="R23:R24"/>
    <mergeCell ref="V23:V24"/>
    <mergeCell ref="AA23:AA24"/>
    <mergeCell ref="G24:G25"/>
    <mergeCell ref="H24:H25"/>
    <mergeCell ref="I24:I25"/>
    <mergeCell ref="P24:P25"/>
    <mergeCell ref="Q24:Q25"/>
    <mergeCell ref="S24:S25"/>
    <mergeCell ref="X22:X23"/>
    <mergeCell ref="Y22:Y23"/>
    <mergeCell ref="Z22:Z23"/>
    <mergeCell ref="E23:E24"/>
    <mergeCell ref="F23:F24"/>
    <mergeCell ref="J23:J24"/>
    <mergeCell ref="K23:K24"/>
    <mergeCell ref="L23:L24"/>
    <mergeCell ref="M23:M24"/>
    <mergeCell ref="N23:N24"/>
    <mergeCell ref="E21:E22"/>
    <mergeCell ref="F21:F22"/>
    <mergeCell ref="S20:S21"/>
    <mergeCell ref="T20:T21"/>
    <mergeCell ref="U20:U21"/>
    <mergeCell ref="W20:W21"/>
    <mergeCell ref="AA21:AA22"/>
    <mergeCell ref="G22:G23"/>
    <mergeCell ref="H22:H23"/>
    <mergeCell ref="I22:I23"/>
    <mergeCell ref="P22:P23"/>
    <mergeCell ref="Q22:Q23"/>
    <mergeCell ref="S22:S23"/>
    <mergeCell ref="T22:T23"/>
    <mergeCell ref="U22:U23"/>
    <mergeCell ref="W22:W23"/>
    <mergeCell ref="Z20:Z21"/>
    <mergeCell ref="J21:J22"/>
    <mergeCell ref="K21:K22"/>
    <mergeCell ref="L21:L22"/>
    <mergeCell ref="M21:M22"/>
    <mergeCell ref="N21:N22"/>
    <mergeCell ref="O21:O22"/>
    <mergeCell ref="R21:R22"/>
    <mergeCell ref="AA19:AA20"/>
    <mergeCell ref="G20:G21"/>
    <mergeCell ref="H20:H21"/>
    <mergeCell ref="I20:I21"/>
    <mergeCell ref="P20:P21"/>
    <mergeCell ref="Q20:Q21"/>
    <mergeCell ref="Z18:Z19"/>
    <mergeCell ref="E19:E20"/>
    <mergeCell ref="F19:F20"/>
    <mergeCell ref="J19:J20"/>
    <mergeCell ref="K19:K20"/>
    <mergeCell ref="L19:L20"/>
    <mergeCell ref="M19:M20"/>
    <mergeCell ref="N19:N20"/>
    <mergeCell ref="O19:O20"/>
    <mergeCell ref="R19:R20"/>
    <mergeCell ref="S18:S19"/>
    <mergeCell ref="T18:T19"/>
    <mergeCell ref="U18:U19"/>
    <mergeCell ref="W18:W19"/>
    <mergeCell ref="X18:X19"/>
    <mergeCell ref="Y18:Y19"/>
    <mergeCell ref="V19:V20"/>
    <mergeCell ref="X20:X21"/>
    <mergeCell ref="Y20:Y21"/>
    <mergeCell ref="V21:V22"/>
    <mergeCell ref="N17:N18"/>
    <mergeCell ref="O17:O18"/>
    <mergeCell ref="R17:R18"/>
    <mergeCell ref="V17:V18"/>
    <mergeCell ref="AA17:AA18"/>
    <mergeCell ref="G18:G19"/>
    <mergeCell ref="H18:H19"/>
    <mergeCell ref="I18:I19"/>
    <mergeCell ref="P18:P19"/>
    <mergeCell ref="Q18:Q19"/>
    <mergeCell ref="E17:E18"/>
    <mergeCell ref="F17:F18"/>
    <mergeCell ref="J17:J18"/>
    <mergeCell ref="K17:K18"/>
    <mergeCell ref="L17:L18"/>
    <mergeCell ref="M17:M18"/>
    <mergeCell ref="T16:T17"/>
    <mergeCell ref="U16:U17"/>
    <mergeCell ref="W16:W17"/>
    <mergeCell ref="X16:X17"/>
    <mergeCell ref="Y16:Y17"/>
    <mergeCell ref="Z16:Z17"/>
    <mergeCell ref="O15:O16"/>
    <mergeCell ref="R15:R16"/>
    <mergeCell ref="V15:V16"/>
    <mergeCell ref="AA15:AA16"/>
    <mergeCell ref="G16:G17"/>
    <mergeCell ref="H16:H17"/>
    <mergeCell ref="I16:I17"/>
    <mergeCell ref="P16:P17"/>
    <mergeCell ref="Q16:Q17"/>
    <mergeCell ref="S16:S17"/>
    <mergeCell ref="X14:X15"/>
    <mergeCell ref="Y14:Y15"/>
    <mergeCell ref="Z14:Z15"/>
    <mergeCell ref="E15:E16"/>
    <mergeCell ref="F15:F16"/>
    <mergeCell ref="J15:J16"/>
    <mergeCell ref="K15:K16"/>
    <mergeCell ref="L15:L16"/>
    <mergeCell ref="M15:M16"/>
    <mergeCell ref="N15:N16"/>
    <mergeCell ref="E13:E14"/>
    <mergeCell ref="F13:F14"/>
    <mergeCell ref="S12:S13"/>
    <mergeCell ref="T12:T13"/>
    <mergeCell ref="U12:U13"/>
    <mergeCell ref="W12:W13"/>
    <mergeCell ref="K11:K12"/>
    <mergeCell ref="L11:L12"/>
    <mergeCell ref="M11:M12"/>
    <mergeCell ref="W10:W11"/>
    <mergeCell ref="AA13:AA14"/>
    <mergeCell ref="G14:G15"/>
    <mergeCell ref="H14:H15"/>
    <mergeCell ref="I14:I15"/>
    <mergeCell ref="P14:P15"/>
    <mergeCell ref="Q14:Q15"/>
    <mergeCell ref="S14:S15"/>
    <mergeCell ref="T14:T15"/>
    <mergeCell ref="U14:U15"/>
    <mergeCell ref="W14:W15"/>
    <mergeCell ref="Z12:Z13"/>
    <mergeCell ref="J13:J14"/>
    <mergeCell ref="K13:K14"/>
    <mergeCell ref="L13:L14"/>
    <mergeCell ref="M13:M14"/>
    <mergeCell ref="N13:N14"/>
    <mergeCell ref="O13:O14"/>
    <mergeCell ref="R13:R14"/>
    <mergeCell ref="AA11:AA12"/>
    <mergeCell ref="G12:G13"/>
    <mergeCell ref="H12:H13"/>
    <mergeCell ref="I12:I13"/>
    <mergeCell ref="P12:P13"/>
    <mergeCell ref="Q12:Q13"/>
    <mergeCell ref="X10:X11"/>
    <mergeCell ref="Y10:Y11"/>
    <mergeCell ref="V11:V12"/>
    <mergeCell ref="X12:X13"/>
    <mergeCell ref="Y12:Y13"/>
    <mergeCell ref="V13:V14"/>
    <mergeCell ref="N9:N10"/>
    <mergeCell ref="O9:O10"/>
    <mergeCell ref="R9:R10"/>
    <mergeCell ref="V9:V10"/>
    <mergeCell ref="N11:N12"/>
    <mergeCell ref="O11:O12"/>
    <mergeCell ref="R11:R12"/>
    <mergeCell ref="S10:S11"/>
    <mergeCell ref="T10:T11"/>
    <mergeCell ref="U10:U11"/>
    <mergeCell ref="E1:M1"/>
    <mergeCell ref="R5:U5"/>
    <mergeCell ref="V5:Y5"/>
    <mergeCell ref="E7:E8"/>
    <mergeCell ref="K8:L8"/>
    <mergeCell ref="N8:Q8"/>
    <mergeCell ref="R8:S8"/>
    <mergeCell ref="V8:W8"/>
    <mergeCell ref="AA9:AA10"/>
    <mergeCell ref="G10:G11"/>
    <mergeCell ref="H10:H11"/>
    <mergeCell ref="I10:I11"/>
    <mergeCell ref="P10:P11"/>
    <mergeCell ref="Q10:Q11"/>
    <mergeCell ref="E9:E10"/>
    <mergeCell ref="F9:F10"/>
    <mergeCell ref="J9:J10"/>
    <mergeCell ref="K9:K10"/>
    <mergeCell ref="L9:L10"/>
    <mergeCell ref="M9:M10"/>
    <mergeCell ref="Z10:Z11"/>
    <mergeCell ref="E11:E12"/>
    <mergeCell ref="F11:F12"/>
    <mergeCell ref="J11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List1</vt:lpstr>
      <vt:lpstr>List3</vt:lpstr>
      <vt:lpstr>List2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</dc:creator>
  <cp:lastModifiedBy>Sanja</cp:lastModifiedBy>
  <cp:lastPrinted>2014-03-14T17:57:24Z</cp:lastPrinted>
  <dcterms:created xsi:type="dcterms:W3CDTF">2014-03-12T13:26:03Z</dcterms:created>
  <dcterms:modified xsi:type="dcterms:W3CDTF">2020-04-06T17:12:45Z</dcterms:modified>
</cp:coreProperties>
</file>