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115" windowHeight="8010"/>
  </bookViews>
  <sheets>
    <sheet name="Morfologija" sheetId="9" r:id="rId1"/>
  </sheets>
  <calcPr calcId="145621"/>
</workbook>
</file>

<file path=xl/calcChain.xml><?xml version="1.0" encoding="utf-8"?>
<calcChain xmlns="http://schemas.openxmlformats.org/spreadsheetml/2006/main">
  <c r="B117" i="9" l="1"/>
  <c r="B116" i="9"/>
  <c r="B115" i="9"/>
  <c r="A108" i="9"/>
  <c r="B114" i="9" s="1"/>
  <c r="B105" i="9"/>
  <c r="A105" i="9"/>
  <c r="B90" i="9"/>
  <c r="B89" i="9"/>
  <c r="B88" i="9"/>
  <c r="D89" i="9" s="1"/>
  <c r="A82" i="9"/>
  <c r="B86" i="9" s="1"/>
  <c r="A81" i="9"/>
  <c r="B78" i="9"/>
  <c r="A78" i="9"/>
  <c r="B63" i="9"/>
  <c r="B62" i="9"/>
  <c r="B61" i="9"/>
  <c r="B60" i="9"/>
  <c r="D61" i="9" s="1"/>
  <c r="B59" i="9"/>
  <c r="A56" i="9"/>
  <c r="B58" i="9" s="1"/>
  <c r="A55" i="9"/>
  <c r="A54" i="9"/>
  <c r="B51" i="9"/>
  <c r="A51" i="9"/>
  <c r="B36" i="9"/>
  <c r="B35" i="9"/>
  <c r="D36" i="9" s="1"/>
  <c r="B34" i="9"/>
  <c r="B33" i="9"/>
  <c r="D34" i="9" s="1"/>
  <c r="A27" i="9"/>
  <c r="A28" i="9" s="1"/>
  <c r="B24" i="9"/>
  <c r="A24" i="9"/>
  <c r="D35" i="9" l="1"/>
  <c r="D116" i="9"/>
  <c r="D115" i="9"/>
  <c r="D117" i="9"/>
  <c r="D90" i="9"/>
  <c r="D59" i="9"/>
  <c r="D60" i="9"/>
  <c r="D63" i="9"/>
  <c r="C57" i="9"/>
  <c r="C53" i="9"/>
  <c r="C52" i="9"/>
  <c r="C36" i="9"/>
  <c r="D22" i="9" s="1"/>
  <c r="C27" i="9"/>
  <c r="C24" i="9"/>
  <c r="C28" i="9"/>
  <c r="C117" i="9"/>
  <c r="D103" i="9" s="1"/>
  <c r="C108" i="9"/>
  <c r="C105" i="9"/>
  <c r="C82" i="9"/>
  <c r="C56" i="9"/>
  <c r="C26" i="9"/>
  <c r="C25" i="9"/>
  <c r="C54" i="9"/>
  <c r="C51" i="9"/>
  <c r="C107" i="9"/>
  <c r="C106" i="9"/>
  <c r="C90" i="9"/>
  <c r="D76" i="9" s="1"/>
  <c r="C81" i="9"/>
  <c r="C78" i="9"/>
  <c r="C55" i="9"/>
  <c r="C80" i="9"/>
  <c r="C79" i="9"/>
  <c r="C63" i="9"/>
  <c r="D49" i="9" s="1"/>
  <c r="B32" i="9"/>
  <c r="D33" i="9" s="1"/>
  <c r="A29" i="9"/>
  <c r="C29" i="9" s="1"/>
  <c r="A57" i="9"/>
  <c r="D62" i="9"/>
  <c r="A83" i="9"/>
  <c r="C83" i="9" s="1"/>
  <c r="A109" i="9"/>
  <c r="B87" i="9"/>
  <c r="D88" i="9" s="1"/>
  <c r="D87" i="9" l="1"/>
  <c r="B113" i="9"/>
  <c r="D114" i="9" s="1"/>
  <c r="A110" i="9"/>
  <c r="E105" i="9"/>
  <c r="E78" i="9"/>
  <c r="E24" i="9"/>
  <c r="E51" i="9"/>
  <c r="A84" i="9"/>
  <c r="B85" i="9"/>
  <c r="D86" i="9" s="1"/>
  <c r="A30" i="9"/>
  <c r="B31" i="9"/>
  <c r="D32" i="9" s="1"/>
  <c r="A58" i="9"/>
  <c r="B57" i="9"/>
  <c r="D58" i="9" s="1"/>
  <c r="C109" i="9"/>
  <c r="A31" i="9" l="1"/>
  <c r="B30" i="9"/>
  <c r="D31" i="9" s="1"/>
  <c r="C30" i="9"/>
  <c r="A85" i="9"/>
  <c r="B84" i="9"/>
  <c r="D85" i="9" s="1"/>
  <c r="C84" i="9"/>
  <c r="A59" i="9"/>
  <c r="E58" i="9"/>
  <c r="B56" i="9"/>
  <c r="D57" i="9" s="1"/>
  <c r="E57" i="9" s="1"/>
  <c r="C58" i="9"/>
  <c r="A111" i="9"/>
  <c r="B112" i="9"/>
  <c r="D113" i="9" s="1"/>
  <c r="C110" i="9"/>
  <c r="A112" i="9" l="1"/>
  <c r="B111" i="9"/>
  <c r="D112" i="9" s="1"/>
  <c r="C111" i="9"/>
  <c r="E59" i="9"/>
  <c r="B55" i="9"/>
  <c r="D56" i="9" s="1"/>
  <c r="E56" i="9" s="1"/>
  <c r="A60" i="9"/>
  <c r="C59" i="9"/>
  <c r="A32" i="9"/>
  <c r="E31" i="9"/>
  <c r="B29" i="9"/>
  <c r="D30" i="9" s="1"/>
  <c r="E30" i="9" s="1"/>
  <c r="C31" i="9"/>
  <c r="E85" i="9"/>
  <c r="B83" i="9"/>
  <c r="D84" i="9" s="1"/>
  <c r="E84" i="9" s="1"/>
  <c r="A86" i="9"/>
  <c r="C85" i="9"/>
  <c r="B54" i="9" l="1"/>
  <c r="D55" i="9" s="1"/>
  <c r="E55" i="9" s="1"/>
  <c r="A61" i="9"/>
  <c r="E60" i="9"/>
  <c r="C60" i="9"/>
  <c r="B110" i="9"/>
  <c r="D111" i="9" s="1"/>
  <c r="E111" i="9" s="1"/>
  <c r="A113" i="9"/>
  <c r="E112" i="9"/>
  <c r="C112" i="9"/>
  <c r="A87" i="9"/>
  <c r="B82" i="9"/>
  <c r="D83" i="9" s="1"/>
  <c r="E83" i="9" s="1"/>
  <c r="E86" i="9"/>
  <c r="C86" i="9"/>
  <c r="A33" i="9"/>
  <c r="B28" i="9"/>
  <c r="D29" i="9" s="1"/>
  <c r="E29" i="9" s="1"/>
  <c r="E32" i="9"/>
  <c r="C32" i="9"/>
  <c r="A88" i="9" l="1"/>
  <c r="E87" i="9"/>
  <c r="B81" i="9"/>
  <c r="D82" i="9" s="1"/>
  <c r="E82" i="9" s="1"/>
  <c r="C87" i="9"/>
  <c r="E33" i="9"/>
  <c r="A34" i="9"/>
  <c r="B27" i="9"/>
  <c r="D28" i="9" s="1"/>
  <c r="E28" i="9" s="1"/>
  <c r="C33" i="9"/>
  <c r="A114" i="9"/>
  <c r="B109" i="9"/>
  <c r="D110" i="9" s="1"/>
  <c r="E110" i="9" s="1"/>
  <c r="E113" i="9"/>
  <c r="C113" i="9"/>
  <c r="A62" i="9"/>
  <c r="B53" i="9"/>
  <c r="D54" i="9" s="1"/>
  <c r="E54" i="9" s="1"/>
  <c r="E61" i="9"/>
  <c r="C61" i="9"/>
  <c r="E63" i="9" l="1"/>
  <c r="E62" i="9"/>
  <c r="B52" i="9"/>
  <c r="C62" i="9"/>
  <c r="A89" i="9"/>
  <c r="B80" i="9"/>
  <c r="D81" i="9" s="1"/>
  <c r="E81" i="9" s="1"/>
  <c r="E88" i="9"/>
  <c r="C88" i="9"/>
  <c r="A35" i="9"/>
  <c r="B26" i="9"/>
  <c r="D27" i="9" s="1"/>
  <c r="E27" i="9" s="1"/>
  <c r="E34" i="9"/>
  <c r="C34" i="9"/>
  <c r="A115" i="9"/>
  <c r="E114" i="9"/>
  <c r="B108" i="9"/>
  <c r="D109" i="9" s="1"/>
  <c r="E109" i="9" s="1"/>
  <c r="C114" i="9"/>
  <c r="E115" i="9" l="1"/>
  <c r="A116" i="9"/>
  <c r="B107" i="9"/>
  <c r="D108" i="9" s="1"/>
  <c r="E108" i="9" s="1"/>
  <c r="C115" i="9"/>
  <c r="D52" i="9"/>
  <c r="E52" i="9" s="1"/>
  <c r="D53" i="9"/>
  <c r="E53" i="9" s="1"/>
  <c r="E35" i="9"/>
  <c r="E36" i="9"/>
  <c r="B25" i="9"/>
  <c r="C35" i="9"/>
  <c r="E90" i="9"/>
  <c r="E89" i="9"/>
  <c r="B79" i="9"/>
  <c r="C89" i="9"/>
  <c r="D80" i="9" l="1"/>
  <c r="E80" i="9" s="1"/>
  <c r="D79" i="9"/>
  <c r="E79" i="9" s="1"/>
  <c r="E117" i="9"/>
  <c r="E116" i="9"/>
  <c r="B106" i="9"/>
  <c r="C116" i="9"/>
  <c r="D26" i="9"/>
  <c r="E26" i="9" s="1"/>
  <c r="D25" i="9"/>
  <c r="E25" i="9" s="1"/>
  <c r="E67" i="9"/>
  <c r="D107" i="9" l="1"/>
  <c r="E107" i="9" s="1"/>
  <c r="D106" i="9"/>
  <c r="E106" i="9" s="1"/>
  <c r="E40" i="9"/>
  <c r="E41" i="9" s="1"/>
  <c r="E42" i="9" s="1"/>
  <c r="E69" i="9"/>
  <c r="E68" i="9"/>
  <c r="E94" i="9"/>
  <c r="E96" i="9" l="1"/>
  <c r="E95" i="9"/>
  <c r="E121" i="9"/>
  <c r="E122" i="9" s="1"/>
  <c r="E123" i="9" s="1"/>
</calcChain>
</file>

<file path=xl/sharedStrings.xml><?xml version="1.0" encoding="utf-8"?>
<sst xmlns="http://schemas.openxmlformats.org/spreadsheetml/2006/main" count="53" uniqueCount="34">
  <si>
    <t>(m)</t>
  </si>
  <si>
    <t>m</t>
  </si>
  <si>
    <t>B</t>
  </si>
  <si>
    <t>R</t>
  </si>
  <si>
    <r>
      <t>Krive zavisnosti i krive zastupljenosti za Q</t>
    </r>
    <r>
      <rPr>
        <i/>
        <vertAlign val="subscript"/>
        <sz val="18"/>
        <color indexed="18"/>
        <rFont val="Cambria"/>
        <family val="1"/>
      </rPr>
      <t>sr</t>
    </r>
  </si>
  <si>
    <t>Rastojanja</t>
  </si>
  <si>
    <t>L</t>
  </si>
  <si>
    <t>τ</t>
  </si>
  <si>
    <t>A</t>
  </si>
  <si>
    <r>
      <t>Kriva zavisnosti   A = f</t>
    </r>
    <r>
      <rPr>
        <i/>
        <sz val="14"/>
        <color indexed="18"/>
        <rFont val="Cambria"/>
        <family val="1"/>
      </rPr>
      <t>(L)</t>
    </r>
  </si>
  <si>
    <t>ΔL=</t>
  </si>
  <si>
    <t>%</t>
  </si>
  <si>
    <t>L`</t>
  </si>
  <si>
    <t>A`sr</t>
  </si>
  <si>
    <t>ΔA`</t>
  </si>
  <si>
    <r>
      <t>A=f</t>
    </r>
    <r>
      <rPr>
        <b/>
        <i/>
        <sz val="9"/>
        <color indexed="8"/>
        <rFont val="Cambria"/>
        <family val="1"/>
      </rPr>
      <t>(L)</t>
    </r>
  </si>
  <si>
    <t>Suma</t>
  </si>
  <si>
    <t>Srednja vrednost</t>
  </si>
  <si>
    <r>
      <t>Kriva zavisnosti   R = f</t>
    </r>
    <r>
      <rPr>
        <i/>
        <sz val="14"/>
        <color indexed="18"/>
        <rFont val="Cambria"/>
        <family val="1"/>
      </rPr>
      <t>(L)</t>
    </r>
  </si>
  <si>
    <t>R`sr</t>
  </si>
  <si>
    <t>ΔR`</t>
  </si>
  <si>
    <r>
      <t>R=f</t>
    </r>
    <r>
      <rPr>
        <b/>
        <i/>
        <sz val="9"/>
        <color indexed="8"/>
        <rFont val="Cambria"/>
        <family val="1"/>
      </rPr>
      <t>(L)</t>
    </r>
  </si>
  <si>
    <t>Kriva zavisnosti   τ = f(L)</t>
  </si>
  <si>
    <t>τ`sr</t>
  </si>
  <si>
    <r>
      <t>τ=f</t>
    </r>
    <r>
      <rPr>
        <b/>
        <i/>
        <sz val="9"/>
        <color indexed="8"/>
        <rFont val="Cambria"/>
        <family val="1"/>
      </rPr>
      <t>(L</t>
    </r>
    <r>
      <rPr>
        <sz val="11"/>
        <color theme="1"/>
        <rFont val="Calibri"/>
        <family val="2"/>
        <scheme val="minor"/>
      </rPr>
      <t>)</t>
    </r>
  </si>
  <si>
    <r>
      <t>Kriva zavisnosti   B= f</t>
    </r>
    <r>
      <rPr>
        <i/>
        <sz val="14"/>
        <color indexed="18"/>
        <rFont val="Cambria"/>
        <family val="1"/>
      </rPr>
      <t>(L)</t>
    </r>
  </si>
  <si>
    <t>B`sr</t>
  </si>
  <si>
    <t>ΔB`</t>
  </si>
  <si>
    <r>
      <t>B=f</t>
    </r>
    <r>
      <rPr>
        <b/>
        <i/>
        <sz val="9"/>
        <color indexed="8"/>
        <rFont val="Cambria"/>
        <family val="1"/>
      </rPr>
      <t>(L)</t>
    </r>
  </si>
  <si>
    <t>R(k=1)</t>
  </si>
  <si>
    <t>B(k=1)</t>
  </si>
  <si>
    <t>(N/m2)</t>
  </si>
  <si>
    <t>(m2)</t>
  </si>
  <si>
    <t>Δτ`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</si>
</sst>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i/>
      <sz val="18"/>
      <color indexed="18"/>
      <name val="Cambria"/>
      <family val="1"/>
    </font>
    <font>
      <i/>
      <vertAlign val="subscript"/>
      <sz val="18"/>
      <color indexed="18"/>
      <name val="Cambria"/>
      <family val="1"/>
    </font>
    <font>
      <sz val="11"/>
      <color indexed="8"/>
      <name val="Cambria"/>
      <family val="1"/>
    </font>
    <font>
      <sz val="11"/>
      <color indexed="18"/>
      <name val="Cambria"/>
      <family val="1"/>
    </font>
    <font>
      <i/>
      <sz val="14"/>
      <color indexed="18"/>
      <name val="Cambria"/>
      <family val="1"/>
    </font>
    <font>
      <b/>
      <sz val="11"/>
      <color indexed="8"/>
      <name val="Cambria"/>
      <family val="1"/>
    </font>
    <font>
      <b/>
      <i/>
      <sz val="11"/>
      <color indexed="8"/>
      <name val="Cambria"/>
      <family val="1"/>
    </font>
    <font>
      <b/>
      <i/>
      <sz val="9"/>
      <color indexed="8"/>
      <name val="Cambria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8" xfId="0" applyFont="1" applyBorder="1"/>
    <xf numFmtId="0" fontId="0" fillId="0" borderId="9" xfId="0" applyFill="1" applyBorder="1"/>
    <xf numFmtId="0" fontId="0" fillId="0" borderId="9" xfId="0" applyBorder="1"/>
    <xf numFmtId="0" fontId="1" fillId="0" borderId="10" xfId="0" applyFont="1" applyBorder="1"/>
    <xf numFmtId="0" fontId="0" fillId="0" borderId="1" xfId="0" applyFill="1" applyBorder="1"/>
    <xf numFmtId="0" fontId="1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15" xfId="0" applyFont="1" applyBorder="1"/>
    <xf numFmtId="2" fontId="4" fillId="0" borderId="14" xfId="0" applyNumberFormat="1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/>
    <xf numFmtId="0" fontId="4" fillId="0" borderId="1" xfId="0" applyFont="1" applyBorder="1"/>
    <xf numFmtId="0" fontId="4" fillId="0" borderId="14" xfId="0" applyFont="1" applyBorder="1"/>
    <xf numFmtId="0" fontId="4" fillId="0" borderId="1" xfId="0" applyFont="1" applyBorder="1" applyAlignment="1"/>
    <xf numFmtId="0" fontId="4" fillId="0" borderId="19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3" fillId="2" borderId="2" xfId="1" applyFont="1" applyBorder="1" applyAlignment="1">
      <alignment horizontal="center" vertical="center"/>
    </xf>
    <xf numFmtId="0" fontId="13" fillId="2" borderId="3" xfId="1" applyFont="1" applyBorder="1" applyAlignment="1">
      <alignment horizontal="center" vertical="center"/>
    </xf>
    <xf numFmtId="0" fontId="13" fillId="2" borderId="4" xfId="1" applyFont="1" applyBorder="1" applyAlignment="1">
      <alignment horizontal="center"/>
    </xf>
    <xf numFmtId="0" fontId="13" fillId="2" borderId="5" xfId="1" applyFont="1" applyBorder="1" applyAlignment="1">
      <alignment horizontal="center" vertical="center"/>
    </xf>
    <xf numFmtId="0" fontId="13" fillId="2" borderId="6" xfId="1" applyFont="1" applyBorder="1" applyAlignment="1">
      <alignment horizontal="center" vertical="center"/>
    </xf>
    <xf numFmtId="0" fontId="13" fillId="2" borderId="7" xfId="1" applyFont="1" applyBorder="1" applyAlignment="1">
      <alignment horizontal="center" vertical="center"/>
    </xf>
    <xf numFmtId="0" fontId="12" fillId="4" borderId="8" xfId="3" applyBorder="1"/>
    <xf numFmtId="0" fontId="12" fillId="4" borderId="10" xfId="3" applyBorder="1"/>
    <xf numFmtId="0" fontId="12" fillId="4" borderId="11" xfId="3" applyBorder="1"/>
    <xf numFmtId="0" fontId="13" fillId="3" borderId="2" xfId="2" applyFont="1" applyBorder="1"/>
    <xf numFmtId="0" fontId="13" fillId="3" borderId="3" xfId="2" applyFont="1" applyBorder="1"/>
    <xf numFmtId="0" fontId="13" fillId="3" borderId="3" xfId="2" applyFont="1" applyBorder="1" applyAlignment="1">
      <alignment horizontal="center"/>
    </xf>
    <xf numFmtId="0" fontId="13" fillId="3" borderId="14" xfId="2" applyFont="1" applyBorder="1" applyAlignment="1">
      <alignment horizontal="center"/>
    </xf>
    <xf numFmtId="0" fontId="13" fillId="3" borderId="1" xfId="2" applyFont="1" applyBorder="1" applyAlignment="1">
      <alignment horizontal="center"/>
    </xf>
    <xf numFmtId="0" fontId="13" fillId="3" borderId="1" xfId="2" applyFont="1" applyBorder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7358490566044"/>
          <c:y val="6.6502543034346911E-2"/>
          <c:w val="0.79433962264150981"/>
          <c:h val="0.677340716090571"/>
        </c:manualLayout>
      </c:layout>
      <c:scatterChart>
        <c:scatterStyle val="lineMarker"/>
        <c:varyColors val="0"/>
        <c:ser>
          <c:idx val="0"/>
          <c:order val="0"/>
          <c:tx>
            <c:v>Zavisnost A(L)</c:v>
          </c:tx>
          <c:marker>
            <c:symbol val="none"/>
          </c:marker>
          <c:xVal>
            <c:numRef>
              <c:f>Morfologija!$F$6:$F$17</c:f>
              <c:numCache>
                <c:formatCode>General</c:formatCode>
                <c:ptCount val="12"/>
                <c:pt idx="0">
                  <c:v>0</c:v>
                </c:pt>
                <c:pt idx="1">
                  <c:v>46.17</c:v>
                </c:pt>
                <c:pt idx="2">
                  <c:v>72.59</c:v>
                </c:pt>
                <c:pt idx="3">
                  <c:v>81.22</c:v>
                </c:pt>
                <c:pt idx="4">
                  <c:v>101.95</c:v>
                </c:pt>
                <c:pt idx="5">
                  <c:v>129.04</c:v>
                </c:pt>
                <c:pt idx="6">
                  <c:v>144.6</c:v>
                </c:pt>
                <c:pt idx="7">
                  <c:v>162.6</c:v>
                </c:pt>
                <c:pt idx="8">
                  <c:v>267.2</c:v>
                </c:pt>
                <c:pt idx="9">
                  <c:v>295.95</c:v>
                </c:pt>
                <c:pt idx="10">
                  <c:v>344.39</c:v>
                </c:pt>
                <c:pt idx="11">
                  <c:v>368.77</c:v>
                </c:pt>
              </c:numCache>
            </c:numRef>
          </c:xVal>
          <c:yVal>
            <c:numRef>
              <c:f>Morfologija!$J$6:$J$17</c:f>
              <c:numCache>
                <c:formatCode>General</c:formatCode>
                <c:ptCount val="12"/>
                <c:pt idx="0">
                  <c:v>4.18</c:v>
                </c:pt>
                <c:pt idx="1">
                  <c:v>10.14</c:v>
                </c:pt>
                <c:pt idx="2">
                  <c:v>5.75</c:v>
                </c:pt>
                <c:pt idx="3">
                  <c:v>6.14</c:v>
                </c:pt>
                <c:pt idx="4">
                  <c:v>3.11</c:v>
                </c:pt>
                <c:pt idx="5">
                  <c:v>2.85</c:v>
                </c:pt>
                <c:pt idx="6">
                  <c:v>2.35</c:v>
                </c:pt>
                <c:pt idx="7">
                  <c:v>2.8</c:v>
                </c:pt>
                <c:pt idx="8">
                  <c:v>7.44</c:v>
                </c:pt>
                <c:pt idx="9">
                  <c:v>2.78</c:v>
                </c:pt>
                <c:pt idx="10">
                  <c:v>8.0399999999999991</c:v>
                </c:pt>
                <c:pt idx="11">
                  <c:v>3.25</c:v>
                </c:pt>
              </c:numCache>
            </c:numRef>
          </c:yVal>
          <c:smooth val="0"/>
        </c:ser>
        <c:ser>
          <c:idx val="1"/>
          <c:order val="1"/>
          <c:tx>
            <c:v>Ζastupljenost</c:v>
          </c:tx>
          <c:spPr>
            <a:ln>
              <a:prstDash val="dashDot"/>
            </a:ln>
          </c:spPr>
          <c:marker>
            <c:symbol val="none"/>
          </c:marker>
          <c:xVal>
            <c:numRef>
              <c:f>Morfologija!$C$24:$C$36</c:f>
              <c:numCache>
                <c:formatCode>0.000</c:formatCode>
                <c:ptCount val="13"/>
                <c:pt idx="0">
                  <c:v>0</c:v>
                </c:pt>
                <c:pt idx="1">
                  <c:v>30.718541000000002</c:v>
                </c:pt>
                <c:pt idx="2">
                  <c:v>61.437082000000004</c:v>
                </c:pt>
                <c:pt idx="3">
                  <c:v>92.155622999999991</c:v>
                </c:pt>
                <c:pt idx="4">
                  <c:v>122.87416400000001</c:v>
                </c:pt>
                <c:pt idx="5">
                  <c:v>153.592705</c:v>
                </c:pt>
                <c:pt idx="6">
                  <c:v>184.31124599999998</c:v>
                </c:pt>
                <c:pt idx="7">
                  <c:v>215.02978699999997</c:v>
                </c:pt>
                <c:pt idx="8">
                  <c:v>245.74832800000001</c:v>
                </c:pt>
                <c:pt idx="9">
                  <c:v>276.46686899999997</c:v>
                </c:pt>
                <c:pt idx="10">
                  <c:v>307.18540999999999</c:v>
                </c:pt>
                <c:pt idx="11">
                  <c:v>337.90395099999995</c:v>
                </c:pt>
                <c:pt idx="12">
                  <c:v>368.77</c:v>
                </c:pt>
              </c:numCache>
            </c:numRef>
          </c:xVal>
          <c:yVal>
            <c:numRef>
              <c:f>Morfologija!$B$24:$B$36</c:f>
              <c:numCache>
                <c:formatCode>0.000</c:formatCode>
                <c:ptCount val="13"/>
                <c:pt idx="0">
                  <c:v>10.14</c:v>
                </c:pt>
                <c:pt idx="1">
                  <c:v>8.206529999999999</c:v>
                </c:pt>
                <c:pt idx="2">
                  <c:v>7.5378000000000007</c:v>
                </c:pt>
                <c:pt idx="3">
                  <c:v>6.4607100000000006</c:v>
                </c:pt>
                <c:pt idx="4">
                  <c:v>5.8788559999999999</c:v>
                </c:pt>
                <c:pt idx="5">
                  <c:v>4.8301369999999988</c:v>
                </c:pt>
                <c:pt idx="6">
                  <c:v>3.7129539999999999</c:v>
                </c:pt>
                <c:pt idx="7">
                  <c:v>3.1914099999999999</c:v>
                </c:pt>
                <c:pt idx="8">
                  <c:v>3.0229520000000001</c:v>
                </c:pt>
                <c:pt idx="9">
                  <c:v>2.8374450000000002</c:v>
                </c:pt>
                <c:pt idx="10">
                  <c:v>2.7966519999999999</c:v>
                </c:pt>
                <c:pt idx="11">
                  <c:v>2.7440089999999997</c:v>
                </c:pt>
                <c:pt idx="12">
                  <c:v>2.35</c:v>
                </c:pt>
              </c:numCache>
            </c:numRef>
          </c:yVal>
          <c:smooth val="0"/>
        </c:ser>
        <c:ser>
          <c:idx val="2"/>
          <c:order val="2"/>
          <c:tx>
            <c:v>Asr</c:v>
          </c:tx>
          <c:spPr>
            <a:ln w="25400">
              <a:solidFill>
                <a:srgbClr val="99CC00"/>
              </a:solidFill>
              <a:prstDash val="lgDash"/>
            </a:ln>
          </c:spPr>
          <c:marker>
            <c:symbol val="none"/>
          </c:marker>
          <c:xVal>
            <c:numRef>
              <c:f>Morfologija!$F$41:$F$42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368.77</c:v>
                </c:pt>
              </c:numCache>
            </c:numRef>
          </c:xVal>
          <c:yVal>
            <c:numRef>
              <c:f>Morfologija!$E$41:$E$42</c:f>
              <c:numCache>
                <c:formatCode>General</c:formatCode>
                <c:ptCount val="2"/>
                <c:pt idx="0">
                  <c:v>4.7878079033000001</c:v>
                </c:pt>
                <c:pt idx="1">
                  <c:v>4.7878079033000001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96320"/>
        <c:axId val="61896896"/>
      </c:scatterChart>
      <c:valAx>
        <c:axId val="6189632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L (m)</a:t>
                </a:r>
              </a:p>
            </c:rich>
          </c:tx>
          <c:layout>
            <c:manualLayout>
              <c:xMode val="edge"/>
              <c:yMode val="edge"/>
              <c:x val="0.48301886792452853"/>
              <c:y val="0.817735024501247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61896896"/>
        <c:crosses val="autoZero"/>
        <c:crossBetween val="midCat"/>
      </c:valAx>
      <c:valAx>
        <c:axId val="61896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A (m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0463725053236272E-2"/>
              <c:y val="0.398034469829202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618963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"/>
          <c:y val="0.89162665011701114"/>
          <c:w val="0.67735849056603792"/>
          <c:h val="6.1576354679802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27559055118110226" l="0.27559055118110226" r="0.27559055118110226" t="0.98425196850393681" header="0.98425196850393681" footer="0.2755905511811022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7358490566044"/>
          <c:y val="6.6502543034346911E-2"/>
          <c:w val="0.79622641509433967"/>
          <c:h val="0.677340716090571"/>
        </c:manualLayout>
      </c:layout>
      <c:scatterChart>
        <c:scatterStyle val="lineMarker"/>
        <c:varyColors val="0"/>
        <c:ser>
          <c:idx val="0"/>
          <c:order val="0"/>
          <c:tx>
            <c:v>Zavisnost R(L)</c:v>
          </c:tx>
          <c:marker>
            <c:symbol val="none"/>
          </c:marker>
          <c:xVal>
            <c:numRef>
              <c:f>Morfologija!$F$6:$F$17</c:f>
              <c:numCache>
                <c:formatCode>General</c:formatCode>
                <c:ptCount val="12"/>
                <c:pt idx="0">
                  <c:v>0</c:v>
                </c:pt>
                <c:pt idx="1">
                  <c:v>46.17</c:v>
                </c:pt>
                <c:pt idx="2">
                  <c:v>72.59</c:v>
                </c:pt>
                <c:pt idx="3">
                  <c:v>81.22</c:v>
                </c:pt>
                <c:pt idx="4">
                  <c:v>101.95</c:v>
                </c:pt>
                <c:pt idx="5">
                  <c:v>129.04</c:v>
                </c:pt>
                <c:pt idx="6">
                  <c:v>144.6</c:v>
                </c:pt>
                <c:pt idx="7">
                  <c:v>162.6</c:v>
                </c:pt>
                <c:pt idx="8">
                  <c:v>267.2</c:v>
                </c:pt>
                <c:pt idx="9">
                  <c:v>295.95</c:v>
                </c:pt>
                <c:pt idx="10">
                  <c:v>344.39</c:v>
                </c:pt>
                <c:pt idx="11">
                  <c:v>368.77</c:v>
                </c:pt>
              </c:numCache>
            </c:numRef>
          </c:xVal>
          <c:yVal>
            <c:numRef>
              <c:f>Morfologija!$G$6:$G$17</c:f>
              <c:numCache>
                <c:formatCode>General</c:formatCode>
                <c:ptCount val="12"/>
                <c:pt idx="0">
                  <c:v>0.42</c:v>
                </c:pt>
                <c:pt idx="1">
                  <c:v>0.89</c:v>
                </c:pt>
                <c:pt idx="2">
                  <c:v>0.56999999999999995</c:v>
                </c:pt>
                <c:pt idx="3">
                  <c:v>0.77</c:v>
                </c:pt>
                <c:pt idx="4">
                  <c:v>0.48</c:v>
                </c:pt>
                <c:pt idx="5">
                  <c:v>0.26</c:v>
                </c:pt>
                <c:pt idx="6">
                  <c:v>0.23</c:v>
                </c:pt>
                <c:pt idx="7">
                  <c:v>0.45</c:v>
                </c:pt>
                <c:pt idx="8">
                  <c:v>0.72</c:v>
                </c:pt>
                <c:pt idx="9">
                  <c:v>0.43</c:v>
                </c:pt>
                <c:pt idx="10">
                  <c:v>0.59</c:v>
                </c:pt>
                <c:pt idx="11">
                  <c:v>0.36</c:v>
                </c:pt>
              </c:numCache>
            </c:numRef>
          </c:yVal>
          <c:smooth val="0"/>
        </c:ser>
        <c:ser>
          <c:idx val="1"/>
          <c:order val="1"/>
          <c:tx>
            <c:v>Ζastupljenost</c:v>
          </c:tx>
          <c:spPr>
            <a:ln>
              <a:prstDash val="dashDot"/>
            </a:ln>
          </c:spPr>
          <c:marker>
            <c:symbol val="none"/>
          </c:marker>
          <c:xVal>
            <c:numRef>
              <c:f>Morfologija!$C$51:$C$63</c:f>
              <c:numCache>
                <c:formatCode>0.000</c:formatCode>
                <c:ptCount val="13"/>
                <c:pt idx="0">
                  <c:v>0</c:v>
                </c:pt>
                <c:pt idx="1">
                  <c:v>30.718541000000002</c:v>
                </c:pt>
                <c:pt idx="2">
                  <c:v>61.437082000000004</c:v>
                </c:pt>
                <c:pt idx="3">
                  <c:v>92.155622999999991</c:v>
                </c:pt>
                <c:pt idx="4">
                  <c:v>122.87416400000001</c:v>
                </c:pt>
                <c:pt idx="5">
                  <c:v>153.592705</c:v>
                </c:pt>
                <c:pt idx="6">
                  <c:v>184.31124599999998</c:v>
                </c:pt>
                <c:pt idx="7">
                  <c:v>215.02978699999997</c:v>
                </c:pt>
                <c:pt idx="8">
                  <c:v>245.74832800000001</c:v>
                </c:pt>
                <c:pt idx="9">
                  <c:v>276.46686899999997</c:v>
                </c:pt>
                <c:pt idx="10">
                  <c:v>307.18540999999999</c:v>
                </c:pt>
                <c:pt idx="11">
                  <c:v>337.90395099999995</c:v>
                </c:pt>
                <c:pt idx="12">
                  <c:v>368.77</c:v>
                </c:pt>
              </c:numCache>
            </c:numRef>
          </c:xVal>
          <c:yVal>
            <c:numRef>
              <c:f>Morfologija!$B$51:$B$63</c:f>
              <c:numCache>
                <c:formatCode>0.000</c:formatCode>
                <c:ptCount val="13"/>
                <c:pt idx="0">
                  <c:v>0.89</c:v>
                </c:pt>
                <c:pt idx="1">
                  <c:v>0.77951599999999999</c:v>
                </c:pt>
                <c:pt idx="2">
                  <c:v>0.72814999999999996</c:v>
                </c:pt>
                <c:pt idx="3">
                  <c:v>0.62207100000000004</c:v>
                </c:pt>
                <c:pt idx="4">
                  <c:v>0.57660800000000001</c:v>
                </c:pt>
                <c:pt idx="5">
                  <c:v>0.51726899999999998</c:v>
                </c:pt>
                <c:pt idx="6">
                  <c:v>0.46493400000000001</c:v>
                </c:pt>
                <c:pt idx="7">
                  <c:v>0.44163000000000002</c:v>
                </c:pt>
                <c:pt idx="8">
                  <c:v>0.42665199999999998</c:v>
                </c:pt>
                <c:pt idx="9">
                  <c:v>0.40493399999999996</c:v>
                </c:pt>
                <c:pt idx="10">
                  <c:v>0.34326000000000001</c:v>
                </c:pt>
                <c:pt idx="11">
                  <c:v>0.25748900000000002</c:v>
                </c:pt>
                <c:pt idx="12">
                  <c:v>0.23</c:v>
                </c:pt>
              </c:numCache>
            </c:numRef>
          </c:yVal>
          <c:smooth val="0"/>
        </c:ser>
        <c:ser>
          <c:idx val="2"/>
          <c:order val="2"/>
          <c:tx>
            <c:v>Rsr</c:v>
          </c:tx>
          <c:spPr>
            <a:ln w="25400">
              <a:solidFill>
                <a:srgbClr val="99CC00"/>
              </a:solidFill>
              <a:prstDash val="lgDash"/>
            </a:ln>
          </c:spPr>
          <c:marker>
            <c:symbol val="none"/>
          </c:marker>
          <c:xVal>
            <c:numRef>
              <c:f>Morfologija!$F$68:$F$69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368.77</c:v>
                </c:pt>
              </c:numCache>
            </c:numRef>
          </c:xVal>
          <c:yVal>
            <c:numRef>
              <c:f>Morfologija!$E$68:$E$69</c:f>
              <c:numCache>
                <c:formatCode>General</c:formatCode>
                <c:ptCount val="2"/>
                <c:pt idx="0">
                  <c:v>0.51010283069999995</c:v>
                </c:pt>
                <c:pt idx="1">
                  <c:v>0.51010283069999995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81504"/>
        <c:axId val="166782080"/>
      </c:scatterChart>
      <c:valAx>
        <c:axId val="16678150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L (m)</a:t>
                </a:r>
              </a:p>
            </c:rich>
          </c:tx>
          <c:layout>
            <c:manualLayout>
              <c:xMode val="edge"/>
              <c:yMode val="edge"/>
              <c:x val="0.47486178378646088"/>
              <c:y val="0.8250365256067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6782080"/>
        <c:crosses val="autoZero"/>
        <c:crossBetween val="midCat"/>
      </c:valAx>
      <c:valAx>
        <c:axId val="166782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R  (m)</a:t>
                </a:r>
              </a:p>
            </c:rich>
          </c:tx>
          <c:layout>
            <c:manualLayout>
              <c:xMode val="edge"/>
              <c:yMode val="edge"/>
              <c:x val="2.0463725053236272E-2"/>
              <c:y val="0.398034469829202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6781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"/>
          <c:y val="0.89162665011701114"/>
          <c:w val="0.67735849056603792"/>
          <c:h val="6.1576354679802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27559055118110226" l="0.27559055118110226" r="0.27559055118110226" t="0.98425196850393681" header="0.98425196850393681" footer="0.27559055118110226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7358490566044"/>
          <c:y val="6.5217545142533667E-2"/>
          <c:w val="0.79433962264150981"/>
          <c:h val="0.67633009777442321"/>
        </c:manualLayout>
      </c:layout>
      <c:scatterChart>
        <c:scatterStyle val="lineMarker"/>
        <c:varyColors val="0"/>
        <c:ser>
          <c:idx val="0"/>
          <c:order val="0"/>
          <c:tx>
            <c:v>Zavisnost τ(L)</c:v>
          </c:tx>
          <c:marker>
            <c:symbol val="none"/>
          </c:marker>
          <c:xVal>
            <c:numRef>
              <c:f>Morfologija!$F$6:$F$17</c:f>
              <c:numCache>
                <c:formatCode>General</c:formatCode>
                <c:ptCount val="12"/>
                <c:pt idx="0">
                  <c:v>0</c:v>
                </c:pt>
                <c:pt idx="1">
                  <c:v>46.17</c:v>
                </c:pt>
                <c:pt idx="2">
                  <c:v>72.59</c:v>
                </c:pt>
                <c:pt idx="3">
                  <c:v>81.22</c:v>
                </c:pt>
                <c:pt idx="4">
                  <c:v>101.95</c:v>
                </c:pt>
                <c:pt idx="5">
                  <c:v>129.04</c:v>
                </c:pt>
                <c:pt idx="6">
                  <c:v>144.6</c:v>
                </c:pt>
                <c:pt idx="7">
                  <c:v>162.6</c:v>
                </c:pt>
                <c:pt idx="8">
                  <c:v>267.2</c:v>
                </c:pt>
                <c:pt idx="9">
                  <c:v>295.95</c:v>
                </c:pt>
                <c:pt idx="10">
                  <c:v>344.39</c:v>
                </c:pt>
                <c:pt idx="11">
                  <c:v>368.77</c:v>
                </c:pt>
              </c:numCache>
            </c:numRef>
          </c:xVal>
          <c:yVal>
            <c:numRef>
              <c:f>Morfologija!$H$6:$H$17</c:f>
              <c:numCache>
                <c:formatCode>General</c:formatCode>
                <c:ptCount val="12"/>
                <c:pt idx="0">
                  <c:v>8.26</c:v>
                </c:pt>
                <c:pt idx="1">
                  <c:v>1.0900000000000001</c:v>
                </c:pt>
                <c:pt idx="2">
                  <c:v>3.94</c:v>
                </c:pt>
                <c:pt idx="3">
                  <c:v>3.13</c:v>
                </c:pt>
                <c:pt idx="4">
                  <c:v>14.22</c:v>
                </c:pt>
                <c:pt idx="5">
                  <c:v>20.71</c:v>
                </c:pt>
                <c:pt idx="6">
                  <c:v>32.049999999999997</c:v>
                </c:pt>
                <c:pt idx="7">
                  <c:v>17.91</c:v>
                </c:pt>
                <c:pt idx="8">
                  <c:v>2.1800000000000002</c:v>
                </c:pt>
                <c:pt idx="9">
                  <c:v>18.559999999999999</c:v>
                </c:pt>
                <c:pt idx="10">
                  <c:v>2</c:v>
                </c:pt>
                <c:pt idx="11">
                  <c:v>14.41</c:v>
                </c:pt>
              </c:numCache>
            </c:numRef>
          </c:yVal>
          <c:smooth val="0"/>
        </c:ser>
        <c:ser>
          <c:idx val="1"/>
          <c:order val="1"/>
          <c:tx>
            <c:v>Ζastupljenost</c:v>
          </c:tx>
          <c:spPr>
            <a:ln>
              <a:prstDash val="dashDot"/>
            </a:ln>
          </c:spPr>
          <c:marker>
            <c:symbol val="none"/>
          </c:marker>
          <c:xVal>
            <c:numRef>
              <c:f>Morfologija!$C$78:$C$90</c:f>
              <c:numCache>
                <c:formatCode>0.000</c:formatCode>
                <c:ptCount val="13"/>
                <c:pt idx="0">
                  <c:v>0</c:v>
                </c:pt>
                <c:pt idx="1">
                  <c:v>30.718541000000002</c:v>
                </c:pt>
                <c:pt idx="2">
                  <c:v>61.437082000000004</c:v>
                </c:pt>
                <c:pt idx="3">
                  <c:v>92.155622999999991</c:v>
                </c:pt>
                <c:pt idx="4">
                  <c:v>122.87416400000001</c:v>
                </c:pt>
                <c:pt idx="5">
                  <c:v>153.592705</c:v>
                </c:pt>
                <c:pt idx="6">
                  <c:v>184.31124599999998</c:v>
                </c:pt>
                <c:pt idx="7">
                  <c:v>215.02978699999997</c:v>
                </c:pt>
                <c:pt idx="8">
                  <c:v>245.74832800000001</c:v>
                </c:pt>
                <c:pt idx="9">
                  <c:v>276.46686899999997</c:v>
                </c:pt>
                <c:pt idx="10">
                  <c:v>307.18540999999999</c:v>
                </c:pt>
                <c:pt idx="11">
                  <c:v>337.90395099999995</c:v>
                </c:pt>
                <c:pt idx="12">
                  <c:v>368.77</c:v>
                </c:pt>
              </c:numCache>
            </c:numRef>
          </c:xVal>
          <c:yVal>
            <c:numRef>
              <c:f>Morfologija!$B$78:$B$90</c:f>
              <c:numCache>
                <c:formatCode>0.000</c:formatCode>
                <c:ptCount val="13"/>
                <c:pt idx="0">
                  <c:v>32.049999999999997</c:v>
                </c:pt>
                <c:pt idx="1">
                  <c:v>21.609262000000001</c:v>
                </c:pt>
                <c:pt idx="2">
                  <c:v>18.910450000000001</c:v>
                </c:pt>
                <c:pt idx="3">
                  <c:v>18.070354999999999</c:v>
                </c:pt>
                <c:pt idx="4">
                  <c:v>15.566400000000003</c:v>
                </c:pt>
                <c:pt idx="5">
                  <c:v>14.298679</c:v>
                </c:pt>
                <c:pt idx="6">
                  <c:v>11.226887999999999</c:v>
                </c:pt>
                <c:pt idx="7">
                  <c:v>6.4520800000000005</c:v>
                </c:pt>
                <c:pt idx="8">
                  <c:v>3.6688120000000004</c:v>
                </c:pt>
                <c:pt idx="9">
                  <c:v>2.8914549999999997</c:v>
                </c:pt>
                <c:pt idx="10">
                  <c:v>2.1498680000000001</c:v>
                </c:pt>
                <c:pt idx="11">
                  <c:v>1.9238330000000001</c:v>
                </c:pt>
                <c:pt idx="12">
                  <c:v>1.0900000000000001</c:v>
                </c:pt>
              </c:numCache>
            </c:numRef>
          </c:yVal>
          <c:smooth val="0"/>
        </c:ser>
        <c:ser>
          <c:idx val="2"/>
          <c:order val="2"/>
          <c:tx>
            <c:v>Τsr</c:v>
          </c:tx>
          <c:spPr>
            <a:ln w="25400">
              <a:solidFill>
                <a:srgbClr val="99CC00"/>
              </a:solidFill>
              <a:prstDash val="lgDash"/>
            </a:ln>
          </c:spPr>
          <c:marker>
            <c:symbol val="none"/>
          </c:marker>
          <c:xVal>
            <c:numRef>
              <c:f>Morfologija!$F$95:$F$96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368.77</c:v>
                </c:pt>
              </c:numCache>
            </c:numRef>
          </c:xVal>
          <c:yVal>
            <c:numRef>
              <c:f>Morfologija!$E$95:$E$96</c:f>
              <c:numCache>
                <c:formatCode>General</c:formatCode>
                <c:ptCount val="2"/>
                <c:pt idx="0">
                  <c:v>11.107664997199999</c:v>
                </c:pt>
                <c:pt idx="1">
                  <c:v>11.107664997199999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84384"/>
        <c:axId val="166784960"/>
      </c:scatterChart>
      <c:valAx>
        <c:axId val="166784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L (m)</a:t>
                </a:r>
              </a:p>
            </c:rich>
          </c:tx>
          <c:layout>
            <c:manualLayout>
              <c:xMode val="edge"/>
              <c:yMode val="edge"/>
              <c:x val="0.47486178378646088"/>
              <c:y val="0.825036326980866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6784960"/>
        <c:crosses val="autoZero"/>
        <c:crossBetween val="midCat"/>
      </c:valAx>
      <c:valAx>
        <c:axId val="166784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l-GR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τ</a:t>
                </a:r>
                <a:r>
                  <a:rPr lang="el-GR" sz="1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 (Ν/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3452384489674639E-2"/>
              <c:y val="0.398034412365121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678438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9622641509433969"/>
          <c:y val="0.90821458911838893"/>
          <c:w val="0.67735849056603792"/>
          <c:h val="6.03867270214412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27559055118110226" l="0.27559055118110226" r="0.27559055118110226" t="0.98425196850393681" header="0.98425196850393681" footer="0.27559055118110226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7358490566044"/>
          <c:y val="6.6502543034346911E-2"/>
          <c:w val="0.79433962264150981"/>
          <c:h val="0.677340716090571"/>
        </c:manualLayout>
      </c:layout>
      <c:scatterChart>
        <c:scatterStyle val="lineMarker"/>
        <c:varyColors val="0"/>
        <c:ser>
          <c:idx val="0"/>
          <c:order val="0"/>
          <c:tx>
            <c:v>Zavisnost  B(L)</c:v>
          </c:tx>
          <c:marker>
            <c:symbol val="none"/>
          </c:marker>
          <c:xVal>
            <c:numRef>
              <c:f>Morfologija!$F$6:$F$17</c:f>
              <c:numCache>
                <c:formatCode>General</c:formatCode>
                <c:ptCount val="12"/>
                <c:pt idx="0">
                  <c:v>0</c:v>
                </c:pt>
                <c:pt idx="1">
                  <c:v>46.17</c:v>
                </c:pt>
                <c:pt idx="2">
                  <c:v>72.59</c:v>
                </c:pt>
                <c:pt idx="3">
                  <c:v>81.22</c:v>
                </c:pt>
                <c:pt idx="4">
                  <c:v>101.95</c:v>
                </c:pt>
                <c:pt idx="5">
                  <c:v>129.04</c:v>
                </c:pt>
                <c:pt idx="6">
                  <c:v>144.6</c:v>
                </c:pt>
                <c:pt idx="7">
                  <c:v>162.6</c:v>
                </c:pt>
                <c:pt idx="8">
                  <c:v>267.2</c:v>
                </c:pt>
                <c:pt idx="9">
                  <c:v>295.95</c:v>
                </c:pt>
                <c:pt idx="10">
                  <c:v>344.39</c:v>
                </c:pt>
                <c:pt idx="11">
                  <c:v>368.77</c:v>
                </c:pt>
              </c:numCache>
            </c:numRef>
          </c:xVal>
          <c:yVal>
            <c:numRef>
              <c:f>Morfologija!$I$6:$I$17</c:f>
              <c:numCache>
                <c:formatCode>General</c:formatCode>
                <c:ptCount val="12"/>
                <c:pt idx="0">
                  <c:v>9.7799999999999994</c:v>
                </c:pt>
                <c:pt idx="1">
                  <c:v>10.81</c:v>
                </c:pt>
                <c:pt idx="2">
                  <c:v>9.6999999999999993</c:v>
                </c:pt>
                <c:pt idx="3">
                  <c:v>7.29</c:v>
                </c:pt>
                <c:pt idx="4">
                  <c:v>6.11</c:v>
                </c:pt>
                <c:pt idx="5">
                  <c:v>10.35</c:v>
                </c:pt>
                <c:pt idx="6">
                  <c:v>10.24</c:v>
                </c:pt>
                <c:pt idx="7">
                  <c:v>5.94</c:v>
                </c:pt>
                <c:pt idx="8">
                  <c:v>10</c:v>
                </c:pt>
                <c:pt idx="9">
                  <c:v>6.11</c:v>
                </c:pt>
                <c:pt idx="10">
                  <c:v>13.44</c:v>
                </c:pt>
                <c:pt idx="11">
                  <c:v>9</c:v>
                </c:pt>
              </c:numCache>
            </c:numRef>
          </c:yVal>
          <c:smooth val="0"/>
        </c:ser>
        <c:ser>
          <c:idx val="1"/>
          <c:order val="1"/>
          <c:tx>
            <c:v>Ζastupljenost</c:v>
          </c:tx>
          <c:spPr>
            <a:ln>
              <a:prstDash val="dashDot"/>
            </a:ln>
          </c:spPr>
          <c:marker>
            <c:symbol val="none"/>
          </c:marker>
          <c:xVal>
            <c:numRef>
              <c:f>Morfologija!$C$105:$C$117</c:f>
              <c:numCache>
                <c:formatCode>0.000</c:formatCode>
                <c:ptCount val="13"/>
                <c:pt idx="0">
                  <c:v>0</c:v>
                </c:pt>
                <c:pt idx="1">
                  <c:v>30.718541000000002</c:v>
                </c:pt>
                <c:pt idx="2">
                  <c:v>61.437082000000004</c:v>
                </c:pt>
                <c:pt idx="3">
                  <c:v>92.155622999999991</c:v>
                </c:pt>
                <c:pt idx="4">
                  <c:v>122.87416400000001</c:v>
                </c:pt>
                <c:pt idx="5">
                  <c:v>153.592705</c:v>
                </c:pt>
                <c:pt idx="6">
                  <c:v>184.31124599999998</c:v>
                </c:pt>
                <c:pt idx="7">
                  <c:v>215.02978699999997</c:v>
                </c:pt>
                <c:pt idx="8">
                  <c:v>245.74832800000001</c:v>
                </c:pt>
                <c:pt idx="9">
                  <c:v>276.46686899999997</c:v>
                </c:pt>
                <c:pt idx="10">
                  <c:v>307.18540999999999</c:v>
                </c:pt>
                <c:pt idx="11">
                  <c:v>337.90395099999995</c:v>
                </c:pt>
                <c:pt idx="12">
                  <c:v>368.77</c:v>
                </c:pt>
              </c:numCache>
            </c:numRef>
          </c:xVal>
          <c:yVal>
            <c:numRef>
              <c:f>Morfologija!$B$105:$B$117</c:f>
              <c:numCache>
                <c:formatCode>0.000</c:formatCode>
                <c:ptCount val="13"/>
                <c:pt idx="0">
                  <c:v>13.44</c:v>
                </c:pt>
                <c:pt idx="1">
                  <c:v>11.018559</c:v>
                </c:pt>
                <c:pt idx="2">
                  <c:v>10.42498</c:v>
                </c:pt>
                <c:pt idx="3">
                  <c:v>10.267137</c:v>
                </c:pt>
                <c:pt idx="4">
                  <c:v>10.079296000000001</c:v>
                </c:pt>
                <c:pt idx="5">
                  <c:v>9.8711019999999987</c:v>
                </c:pt>
                <c:pt idx="6">
                  <c:v>9.7398239999999987</c:v>
                </c:pt>
                <c:pt idx="7">
                  <c:v>9.4070499999999999</c:v>
                </c:pt>
                <c:pt idx="8">
                  <c:v>8.4274920000000009</c:v>
                </c:pt>
                <c:pt idx="9">
                  <c:v>6.9937019999999999</c:v>
                </c:pt>
                <c:pt idx="10">
                  <c:v>6.11</c:v>
                </c:pt>
                <c:pt idx="11">
                  <c:v>6.0957710000000001</c:v>
                </c:pt>
                <c:pt idx="12">
                  <c:v>5.94</c:v>
                </c:pt>
              </c:numCache>
            </c:numRef>
          </c:yVal>
          <c:smooth val="0"/>
        </c:ser>
        <c:ser>
          <c:idx val="2"/>
          <c:order val="2"/>
          <c:tx>
            <c:v>Bsr</c:v>
          </c:tx>
          <c:spPr>
            <a:ln w="25400">
              <a:solidFill>
                <a:srgbClr val="99CC00"/>
              </a:solidFill>
              <a:prstDash val="lgDash"/>
            </a:ln>
          </c:spPr>
          <c:marker>
            <c:symbol val="none"/>
          </c:marker>
          <c:xVal>
            <c:numRef>
              <c:f>Morfologija!$F$122:$F$123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368.77</c:v>
                </c:pt>
              </c:numCache>
            </c:numRef>
          </c:xVal>
          <c:yVal>
            <c:numRef>
              <c:f>Morfologija!$E$122:$E$123</c:f>
              <c:numCache>
                <c:formatCode>General</c:formatCode>
                <c:ptCount val="2"/>
                <c:pt idx="0">
                  <c:v>9.0092124070999997</c:v>
                </c:pt>
                <c:pt idx="1">
                  <c:v>9.0092124070999997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787264"/>
        <c:axId val="166787840"/>
      </c:scatterChart>
      <c:valAx>
        <c:axId val="16678726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L (m)</a:t>
                </a:r>
              </a:p>
            </c:rich>
          </c:tx>
          <c:layout>
            <c:manualLayout>
              <c:xMode val="edge"/>
              <c:yMode val="edge"/>
              <c:x val="0.47486178378646088"/>
              <c:y val="0.8250365256067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6787840"/>
        <c:crosses val="autoZero"/>
        <c:crossBetween val="midCat"/>
      </c:valAx>
      <c:valAx>
        <c:axId val="166787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B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 (m)</a:t>
                </a:r>
              </a:p>
            </c:rich>
          </c:tx>
          <c:layout>
            <c:manualLayout>
              <c:xMode val="edge"/>
              <c:yMode val="edge"/>
              <c:x val="1.3452384489674639E-2"/>
              <c:y val="0.398034469829202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r-Latn-RS"/>
          </a:p>
        </c:txPr>
        <c:crossAx val="1667872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9811320754716993"/>
          <c:y val="0.91379413780174024"/>
          <c:w val="0.67735849056603792"/>
          <c:h val="6.1576354679802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27559055118110226" l="0.27559055118110226" r="0.27559055118110226" t="0.98425196850393681" header="0.98425196850393681" footer="0.2755905511811022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21</xdr:row>
      <xdr:rowOff>123825</xdr:rowOff>
    </xdr:from>
    <xdr:to>
      <xdr:col>14</xdr:col>
      <xdr:colOff>514350</xdr:colOff>
      <xdr:row>43</xdr:row>
      <xdr:rowOff>9525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48</xdr:row>
      <xdr:rowOff>123825</xdr:rowOff>
    </xdr:from>
    <xdr:to>
      <xdr:col>14</xdr:col>
      <xdr:colOff>542925</xdr:colOff>
      <xdr:row>70</xdr:row>
      <xdr:rowOff>9525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371475</xdr:colOff>
      <xdr:row>75</xdr:row>
      <xdr:rowOff>123825</xdr:rowOff>
    </xdr:from>
    <xdr:to>
      <xdr:col>14</xdr:col>
      <xdr:colOff>542925</xdr:colOff>
      <xdr:row>97</xdr:row>
      <xdr:rowOff>9525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371475</xdr:colOff>
      <xdr:row>102</xdr:row>
      <xdr:rowOff>123825</xdr:rowOff>
    </xdr:from>
    <xdr:to>
      <xdr:col>14</xdr:col>
      <xdr:colOff>542925</xdr:colOff>
      <xdr:row>124</xdr:row>
      <xdr:rowOff>9525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tabSelected="1" workbookViewId="0">
      <selection activeCell="A103" sqref="A103:F104"/>
    </sheetView>
  </sheetViews>
  <sheetFormatPr defaultRowHeight="15" x14ac:dyDescent="0.25"/>
  <sheetData>
    <row r="1" spans="1:15" x14ac:dyDescent="0.25">
      <c r="A1" s="2"/>
      <c r="B1" s="2"/>
      <c r="C1" s="2"/>
      <c r="D1" s="24" t="s">
        <v>4</v>
      </c>
      <c r="E1" s="24"/>
      <c r="F1" s="24"/>
      <c r="G1" s="24"/>
      <c r="H1" s="24"/>
      <c r="I1" s="24"/>
      <c r="J1" s="24"/>
      <c r="K1" s="24"/>
      <c r="L1" s="2"/>
      <c r="M1" s="2"/>
      <c r="N1" s="2"/>
      <c r="O1" s="2"/>
    </row>
    <row r="2" spans="1:15" x14ac:dyDescent="0.25">
      <c r="A2" s="2"/>
      <c r="B2" s="2"/>
      <c r="C2" s="2"/>
      <c r="D2" s="24"/>
      <c r="E2" s="24"/>
      <c r="F2" s="24"/>
      <c r="G2" s="24"/>
      <c r="H2" s="24"/>
      <c r="I2" s="24"/>
      <c r="J2" s="24"/>
      <c r="K2" s="24"/>
      <c r="L2" s="2"/>
      <c r="M2" s="2"/>
      <c r="N2" s="2"/>
      <c r="O2" s="2"/>
    </row>
    <row r="3" spans="1:15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36" t="s">
        <v>5</v>
      </c>
      <c r="F4" s="37" t="s">
        <v>6</v>
      </c>
      <c r="G4" s="37" t="s">
        <v>29</v>
      </c>
      <c r="H4" s="37" t="s">
        <v>7</v>
      </c>
      <c r="I4" s="37" t="s">
        <v>30</v>
      </c>
      <c r="J4" s="38" t="s">
        <v>8</v>
      </c>
      <c r="K4" s="2"/>
      <c r="L4" s="2"/>
      <c r="M4" s="2"/>
      <c r="N4" s="2"/>
      <c r="O4" s="2"/>
    </row>
    <row r="5" spans="1:15" ht="15.75" thickBot="1" x14ac:dyDescent="0.3">
      <c r="A5" s="2"/>
      <c r="B5" s="2"/>
      <c r="C5" s="2"/>
      <c r="D5" s="2"/>
      <c r="E5" s="39" t="s">
        <v>1</v>
      </c>
      <c r="F5" s="40" t="s">
        <v>1</v>
      </c>
      <c r="G5" s="40" t="s">
        <v>0</v>
      </c>
      <c r="H5" s="40" t="s">
        <v>31</v>
      </c>
      <c r="I5" s="40" t="s">
        <v>0</v>
      </c>
      <c r="J5" s="41" t="s">
        <v>32</v>
      </c>
      <c r="K5" s="2"/>
      <c r="L5" s="2"/>
      <c r="M5" s="2"/>
      <c r="N5" s="2"/>
      <c r="O5" s="2"/>
    </row>
    <row r="6" spans="1:15" x14ac:dyDescent="0.25">
      <c r="A6" s="2"/>
      <c r="B6" s="2"/>
      <c r="D6" s="3"/>
      <c r="E6" s="42">
        <v>0</v>
      </c>
      <c r="F6" s="4">
        <v>0</v>
      </c>
      <c r="G6" s="5">
        <v>0.42</v>
      </c>
      <c r="H6" s="5">
        <v>8.26</v>
      </c>
      <c r="I6" s="5">
        <v>9.7799999999999994</v>
      </c>
      <c r="J6" s="6">
        <v>4.18</v>
      </c>
      <c r="K6" s="2"/>
      <c r="N6" s="2"/>
      <c r="O6" s="2"/>
    </row>
    <row r="7" spans="1:15" x14ac:dyDescent="0.25">
      <c r="A7" s="2"/>
      <c r="B7" s="2"/>
      <c r="D7" s="3"/>
      <c r="E7" s="43">
        <v>46.17</v>
      </c>
      <c r="F7" s="7">
        <v>46.17</v>
      </c>
      <c r="G7" s="8">
        <v>0.89</v>
      </c>
      <c r="H7" s="8">
        <v>1.0900000000000001</v>
      </c>
      <c r="I7" s="8">
        <v>10.81</v>
      </c>
      <c r="J7" s="1">
        <v>10.14</v>
      </c>
      <c r="K7" s="2"/>
      <c r="N7" s="2"/>
      <c r="O7" s="2"/>
    </row>
    <row r="8" spans="1:15" x14ac:dyDescent="0.25">
      <c r="A8" s="2"/>
      <c r="B8" s="2"/>
      <c r="D8" s="3"/>
      <c r="E8" s="43">
        <v>26.78</v>
      </c>
      <c r="F8" s="7">
        <v>72.59</v>
      </c>
      <c r="G8" s="8">
        <v>0.56999999999999995</v>
      </c>
      <c r="H8" s="8">
        <v>3.94</v>
      </c>
      <c r="I8" s="8">
        <v>9.6999999999999993</v>
      </c>
      <c r="J8" s="1">
        <v>5.75</v>
      </c>
      <c r="K8" s="2"/>
      <c r="N8" s="2"/>
      <c r="O8" s="2"/>
    </row>
    <row r="9" spans="1:15" x14ac:dyDescent="0.25">
      <c r="A9" s="2"/>
      <c r="B9" s="2"/>
      <c r="D9" s="3"/>
      <c r="E9" s="43">
        <v>8.27</v>
      </c>
      <c r="F9" s="7">
        <v>81.22</v>
      </c>
      <c r="G9" s="8">
        <v>0.77</v>
      </c>
      <c r="H9" s="8">
        <v>3.13</v>
      </c>
      <c r="I9" s="8">
        <v>7.29</v>
      </c>
      <c r="J9" s="1">
        <v>6.14</v>
      </c>
      <c r="K9" s="2"/>
      <c r="N9" s="2"/>
      <c r="O9" s="2"/>
    </row>
    <row r="10" spans="1:15" x14ac:dyDescent="0.25">
      <c r="A10" s="2"/>
      <c r="B10" s="2"/>
      <c r="D10" s="3"/>
      <c r="E10" s="43">
        <v>20.73</v>
      </c>
      <c r="F10" s="7">
        <v>101.95</v>
      </c>
      <c r="G10" s="8">
        <v>0.48</v>
      </c>
      <c r="H10" s="8">
        <v>14.22</v>
      </c>
      <c r="I10" s="8">
        <v>6.11</v>
      </c>
      <c r="J10" s="1">
        <v>3.11</v>
      </c>
      <c r="K10" s="2"/>
      <c r="N10" s="2"/>
      <c r="O10" s="2"/>
    </row>
    <row r="11" spans="1:15" x14ac:dyDescent="0.25">
      <c r="A11" s="2"/>
      <c r="B11" s="2"/>
      <c r="D11" s="3"/>
      <c r="E11" s="43">
        <v>27.09</v>
      </c>
      <c r="F11" s="7">
        <v>129.04</v>
      </c>
      <c r="G11" s="8">
        <v>0.26</v>
      </c>
      <c r="H11" s="8">
        <v>20.71</v>
      </c>
      <c r="I11" s="8">
        <v>10.35</v>
      </c>
      <c r="J11" s="1">
        <v>2.85</v>
      </c>
      <c r="K11" s="2"/>
      <c r="N11" s="2"/>
      <c r="O11" s="2"/>
    </row>
    <row r="12" spans="1:15" x14ac:dyDescent="0.25">
      <c r="A12" s="2"/>
      <c r="B12" s="2"/>
      <c r="D12" s="3"/>
      <c r="E12" s="43">
        <v>15.56</v>
      </c>
      <c r="F12" s="7">
        <v>144.6</v>
      </c>
      <c r="G12" s="8">
        <v>0.23</v>
      </c>
      <c r="H12" s="8">
        <v>32.049999999999997</v>
      </c>
      <c r="I12" s="8">
        <v>10.24</v>
      </c>
      <c r="J12" s="1">
        <v>2.35</v>
      </c>
      <c r="K12" s="2"/>
      <c r="N12" s="2"/>
      <c r="O12" s="2"/>
    </row>
    <row r="13" spans="1:15" x14ac:dyDescent="0.25">
      <c r="A13" s="2"/>
      <c r="B13" s="2"/>
      <c r="D13" s="3"/>
      <c r="E13" s="43">
        <v>18</v>
      </c>
      <c r="F13" s="7">
        <v>162.6</v>
      </c>
      <c r="G13" s="8">
        <v>0.45</v>
      </c>
      <c r="H13" s="8">
        <v>17.91</v>
      </c>
      <c r="I13" s="8">
        <v>5.94</v>
      </c>
      <c r="J13" s="1">
        <v>2.8</v>
      </c>
      <c r="K13" s="2"/>
      <c r="N13" s="2"/>
      <c r="O13" s="2"/>
    </row>
    <row r="14" spans="1:15" x14ac:dyDescent="0.25">
      <c r="A14" s="2"/>
      <c r="B14" s="2"/>
      <c r="D14" s="3"/>
      <c r="E14" s="43">
        <v>104.6</v>
      </c>
      <c r="F14" s="7">
        <v>267.2</v>
      </c>
      <c r="G14" s="8">
        <v>0.72</v>
      </c>
      <c r="H14" s="8">
        <v>2.1800000000000002</v>
      </c>
      <c r="I14" s="8">
        <v>10</v>
      </c>
      <c r="J14" s="1">
        <v>7.44</v>
      </c>
      <c r="K14" s="2"/>
      <c r="N14" s="2"/>
      <c r="O14" s="2"/>
    </row>
    <row r="15" spans="1:15" x14ac:dyDescent="0.25">
      <c r="A15" s="2"/>
      <c r="B15" s="2"/>
      <c r="D15" s="3"/>
      <c r="E15" s="43">
        <v>28.75</v>
      </c>
      <c r="F15" s="7">
        <v>295.95</v>
      </c>
      <c r="G15" s="8">
        <v>0.43</v>
      </c>
      <c r="H15" s="8">
        <v>18.559999999999999</v>
      </c>
      <c r="I15" s="8">
        <v>6.11</v>
      </c>
      <c r="J15" s="1">
        <v>2.78</v>
      </c>
      <c r="K15" s="2"/>
      <c r="N15" s="2"/>
      <c r="O15" s="2"/>
    </row>
    <row r="16" spans="1:15" x14ac:dyDescent="0.25">
      <c r="A16" s="2"/>
      <c r="B16" s="2"/>
      <c r="D16" s="3"/>
      <c r="E16" s="43">
        <v>48.44</v>
      </c>
      <c r="F16" s="7">
        <v>344.39</v>
      </c>
      <c r="G16" s="8">
        <v>0.59</v>
      </c>
      <c r="H16" s="8">
        <v>2</v>
      </c>
      <c r="I16" s="8">
        <v>13.44</v>
      </c>
      <c r="J16" s="1">
        <v>8.0399999999999991</v>
      </c>
      <c r="K16" s="2"/>
      <c r="N16" s="2"/>
      <c r="O16" s="2"/>
    </row>
    <row r="17" spans="1:15" ht="15.75" thickBot="1" x14ac:dyDescent="0.3">
      <c r="A17" s="2"/>
      <c r="B17" s="2"/>
      <c r="D17" s="3"/>
      <c r="E17" s="44">
        <v>24.38</v>
      </c>
      <c r="F17" s="9">
        <v>368.77</v>
      </c>
      <c r="G17" s="8">
        <v>0.36</v>
      </c>
      <c r="H17" s="8">
        <v>14.41</v>
      </c>
      <c r="I17" s="8">
        <v>9</v>
      </c>
      <c r="J17" s="1">
        <v>3.25</v>
      </c>
      <c r="K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4" t="s">
        <v>9</v>
      </c>
      <c r="F19" s="24"/>
      <c r="G19" s="24"/>
      <c r="H19" s="24"/>
      <c r="I19" s="24"/>
      <c r="J19" s="24"/>
      <c r="K19" s="24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4"/>
      <c r="F20" s="24"/>
      <c r="G20" s="24"/>
      <c r="H20" s="24"/>
      <c r="I20" s="24"/>
      <c r="J20" s="24"/>
      <c r="K20" s="24"/>
      <c r="L20" s="2"/>
      <c r="M20" s="2"/>
      <c r="N20" s="2"/>
      <c r="O20" s="2"/>
    </row>
    <row r="21" spans="1:15" ht="15.75" thickBo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45"/>
      <c r="B22" s="46"/>
      <c r="C22" s="47" t="s">
        <v>10</v>
      </c>
      <c r="D22" s="46">
        <f>C36/12</f>
        <v>30.730833333333333</v>
      </c>
      <c r="E22" s="46"/>
      <c r="F22" s="46"/>
      <c r="G22" s="10"/>
      <c r="H22" s="10"/>
      <c r="I22" s="10"/>
      <c r="J22" s="10"/>
      <c r="K22" s="10"/>
      <c r="L22" s="10"/>
      <c r="M22" s="10"/>
      <c r="N22" s="10"/>
      <c r="O22" s="11"/>
    </row>
    <row r="23" spans="1:15" x14ac:dyDescent="0.25">
      <c r="A23" s="48" t="s">
        <v>11</v>
      </c>
      <c r="B23" s="49" t="s">
        <v>8</v>
      </c>
      <c r="C23" s="49" t="s">
        <v>12</v>
      </c>
      <c r="D23" s="49" t="s">
        <v>13</v>
      </c>
      <c r="E23" s="49" t="s">
        <v>14</v>
      </c>
      <c r="F23" s="50"/>
      <c r="G23" s="12"/>
      <c r="H23" s="12"/>
      <c r="I23" s="12"/>
      <c r="J23" s="12"/>
      <c r="K23" s="12"/>
      <c r="L23" s="12"/>
      <c r="M23" s="12"/>
      <c r="N23" s="12"/>
      <c r="O23" s="13"/>
    </row>
    <row r="24" spans="1:15" x14ac:dyDescent="0.25">
      <c r="A24" s="14">
        <f>0/12*100</f>
        <v>0</v>
      </c>
      <c r="B24" s="15">
        <f>MAX(J6:J17)</f>
        <v>10.14</v>
      </c>
      <c r="C24" s="15">
        <f t="shared" ref="C24:C36" si="0">$F$17*A24/100</f>
        <v>0</v>
      </c>
      <c r="D24" s="15">
        <v>0</v>
      </c>
      <c r="E24" s="16">
        <f>$D$22*D24</f>
        <v>0</v>
      </c>
      <c r="F24" s="17"/>
      <c r="G24" s="25"/>
      <c r="H24" s="25"/>
      <c r="I24" s="12"/>
      <c r="J24" s="12"/>
      <c r="K24" s="12"/>
      <c r="L24" s="12"/>
      <c r="M24" s="12"/>
      <c r="N24" s="12"/>
      <c r="O24" s="13"/>
    </row>
    <row r="25" spans="1:15" x14ac:dyDescent="0.25">
      <c r="A25" s="14">
        <v>8.33</v>
      </c>
      <c r="B25" s="15">
        <f>PERCENTILE($J$6:$J$17,A35/100)</f>
        <v>8.206529999999999</v>
      </c>
      <c r="C25" s="15">
        <f t="shared" si="0"/>
        <v>30.718541000000002</v>
      </c>
      <c r="D25" s="15">
        <f>(B24+B25)/2</f>
        <v>9.1732650000000007</v>
      </c>
      <c r="E25" s="16">
        <f>(A25-A24)*D25</f>
        <v>76.413297450000002</v>
      </c>
      <c r="F25" s="17"/>
      <c r="G25" s="25"/>
      <c r="H25" s="25"/>
      <c r="I25" s="12"/>
      <c r="J25" s="12"/>
      <c r="K25" s="12"/>
      <c r="L25" s="12"/>
      <c r="M25" s="12"/>
      <c r="N25" s="12"/>
      <c r="O25" s="13"/>
    </row>
    <row r="26" spans="1:15" x14ac:dyDescent="0.25">
      <c r="A26" s="14">
        <v>16.66</v>
      </c>
      <c r="B26" s="15">
        <f>PERCENTILE($J$6:$J$17,A34/100)</f>
        <v>7.5378000000000007</v>
      </c>
      <c r="C26" s="15">
        <f t="shared" si="0"/>
        <v>61.437082000000004</v>
      </c>
      <c r="D26" s="15">
        <f t="shared" ref="D26:D35" si="1">(B25+B26)/2</f>
        <v>7.8721649999999999</v>
      </c>
      <c r="E26" s="16">
        <f t="shared" ref="E26:E36" si="2">(A26-A25)*D26</f>
        <v>65.575134449999993</v>
      </c>
      <c r="F26" s="17"/>
      <c r="G26" s="12"/>
      <c r="H26" s="12"/>
      <c r="I26" s="12"/>
      <c r="J26" s="12"/>
      <c r="K26" s="12"/>
      <c r="L26" s="12"/>
      <c r="M26" s="12"/>
      <c r="N26" s="12"/>
      <c r="O26" s="13"/>
    </row>
    <row r="27" spans="1:15" x14ac:dyDescent="0.25">
      <c r="A27" s="14">
        <f>A26+$A$25</f>
        <v>24.990000000000002</v>
      </c>
      <c r="B27" s="15">
        <f>PERCENTILE($J$6:$J$17,A33/100)</f>
        <v>6.4607100000000006</v>
      </c>
      <c r="C27" s="15">
        <f t="shared" si="0"/>
        <v>92.155622999999991</v>
      </c>
      <c r="D27" s="15">
        <f t="shared" si="1"/>
        <v>6.9992550000000007</v>
      </c>
      <c r="E27" s="16">
        <f>(A27-A26)*D27</f>
        <v>58.303794150000016</v>
      </c>
      <c r="F27" s="17"/>
      <c r="G27" s="12"/>
      <c r="H27" s="12"/>
      <c r="I27" s="12"/>
      <c r="J27" s="12"/>
      <c r="K27" s="12"/>
      <c r="L27" s="12"/>
      <c r="M27" s="12"/>
      <c r="N27" s="12"/>
      <c r="O27" s="13"/>
    </row>
    <row r="28" spans="1:15" x14ac:dyDescent="0.25">
      <c r="A28" s="14">
        <f t="shared" ref="A28:A35" si="3">A27+$A$25</f>
        <v>33.32</v>
      </c>
      <c r="B28" s="15">
        <f>PERCENTILE($J$6:$J$17,A32/100)</f>
        <v>5.8788559999999999</v>
      </c>
      <c r="C28" s="15">
        <f t="shared" si="0"/>
        <v>122.87416400000001</v>
      </c>
      <c r="D28" s="15">
        <f t="shared" si="1"/>
        <v>6.1697830000000007</v>
      </c>
      <c r="E28" s="16">
        <f t="shared" si="2"/>
        <v>51.394292389999997</v>
      </c>
      <c r="F28" s="17"/>
      <c r="G28" s="12"/>
      <c r="H28" s="12"/>
      <c r="I28" s="12"/>
      <c r="J28" s="12"/>
      <c r="K28" s="12"/>
      <c r="L28" s="12"/>
      <c r="M28" s="12"/>
      <c r="N28" s="12"/>
      <c r="O28" s="13"/>
    </row>
    <row r="29" spans="1:15" x14ac:dyDescent="0.25">
      <c r="A29" s="14">
        <f t="shared" si="3"/>
        <v>41.65</v>
      </c>
      <c r="B29" s="15">
        <f>PERCENTILE($J$6:$J$17,A31/100)</f>
        <v>4.8301369999999988</v>
      </c>
      <c r="C29" s="15">
        <f t="shared" si="0"/>
        <v>153.592705</v>
      </c>
      <c r="D29" s="15">
        <f t="shared" si="1"/>
        <v>5.3544964999999998</v>
      </c>
      <c r="E29" s="16">
        <f t="shared" si="2"/>
        <v>44.60295584499999</v>
      </c>
      <c r="F29" s="17"/>
      <c r="G29" s="12"/>
      <c r="H29" s="12"/>
      <c r="I29" s="12"/>
      <c r="J29" s="12"/>
      <c r="K29" s="12"/>
      <c r="L29" s="12"/>
      <c r="M29" s="12"/>
      <c r="N29" s="12"/>
      <c r="O29" s="13"/>
    </row>
    <row r="30" spans="1:15" x14ac:dyDescent="0.25">
      <c r="A30" s="14">
        <f t="shared" si="3"/>
        <v>49.98</v>
      </c>
      <c r="B30" s="15">
        <f>PERCENTILE($J$6:$J$17,A30/100)</f>
        <v>3.7129539999999999</v>
      </c>
      <c r="C30" s="15">
        <f t="shared" si="0"/>
        <v>184.31124599999998</v>
      </c>
      <c r="D30" s="15">
        <f t="shared" si="1"/>
        <v>4.2715454999999993</v>
      </c>
      <c r="E30" s="16">
        <f t="shared" si="2"/>
        <v>35.581974014999986</v>
      </c>
      <c r="F30" s="17"/>
      <c r="G30" s="12"/>
      <c r="H30" s="12"/>
      <c r="I30" s="12"/>
      <c r="J30" s="12"/>
      <c r="K30" s="12"/>
      <c r="L30" s="12"/>
      <c r="M30" s="12"/>
      <c r="N30" s="12"/>
      <c r="O30" s="13"/>
    </row>
    <row r="31" spans="1:15" x14ac:dyDescent="0.25">
      <c r="A31" s="14">
        <f t="shared" si="3"/>
        <v>58.309999999999995</v>
      </c>
      <c r="B31" s="15">
        <f>PERCENTILE($J$6:$J$17,A29/100)</f>
        <v>3.1914099999999999</v>
      </c>
      <c r="C31" s="15">
        <f t="shared" si="0"/>
        <v>215.02978699999997</v>
      </c>
      <c r="D31" s="15">
        <f t="shared" si="1"/>
        <v>3.4521819999999996</v>
      </c>
      <c r="E31" s="16">
        <f t="shared" si="2"/>
        <v>28.75667605999999</v>
      </c>
      <c r="F31" s="17"/>
      <c r="G31" s="12"/>
      <c r="H31" s="12"/>
      <c r="I31" s="12"/>
      <c r="J31" s="12"/>
      <c r="K31" s="12"/>
      <c r="L31" s="12"/>
      <c r="M31" s="12"/>
      <c r="N31" s="12"/>
      <c r="O31" s="13"/>
    </row>
    <row r="32" spans="1:15" x14ac:dyDescent="0.25">
      <c r="A32" s="14">
        <f t="shared" si="3"/>
        <v>66.64</v>
      </c>
      <c r="B32" s="15">
        <f>PERCENTILE($J$6:$J$17,A28/100)</f>
        <v>3.0229520000000001</v>
      </c>
      <c r="C32" s="15">
        <f t="shared" si="0"/>
        <v>245.74832800000001</v>
      </c>
      <c r="D32" s="15">
        <f t="shared" si="1"/>
        <v>3.1071809999999997</v>
      </c>
      <c r="E32" s="16">
        <f t="shared" si="2"/>
        <v>25.882817730000014</v>
      </c>
      <c r="F32" s="17"/>
      <c r="G32" s="12"/>
      <c r="H32" s="12"/>
      <c r="I32" s="12"/>
      <c r="J32" s="12"/>
      <c r="K32" s="12"/>
      <c r="L32" s="12"/>
      <c r="M32" s="12"/>
      <c r="N32" s="12"/>
      <c r="O32" s="13"/>
    </row>
    <row r="33" spans="1:15" x14ac:dyDescent="0.25">
      <c r="A33" s="14">
        <f t="shared" si="3"/>
        <v>74.97</v>
      </c>
      <c r="B33" s="15">
        <f>PERCENTILE($J$6:$J$17,A27/100)</f>
        <v>2.8374450000000002</v>
      </c>
      <c r="C33" s="15">
        <f t="shared" si="0"/>
        <v>276.46686899999997</v>
      </c>
      <c r="D33" s="15">
        <f t="shared" si="1"/>
        <v>2.9301985000000004</v>
      </c>
      <c r="E33" s="16">
        <f t="shared" si="2"/>
        <v>24.408553504999997</v>
      </c>
      <c r="F33" s="17"/>
      <c r="G33" s="12"/>
      <c r="H33" s="12"/>
      <c r="I33" s="12"/>
      <c r="J33" s="12"/>
      <c r="K33" s="12"/>
      <c r="L33" s="12"/>
      <c r="M33" s="12"/>
      <c r="N33" s="12"/>
      <c r="O33" s="13"/>
    </row>
    <row r="34" spans="1:15" x14ac:dyDescent="0.25">
      <c r="A34" s="14">
        <f t="shared" si="3"/>
        <v>83.3</v>
      </c>
      <c r="B34" s="15">
        <f>PERCENTILE($J$6:$J$17,A26/100)</f>
        <v>2.7966519999999999</v>
      </c>
      <c r="C34" s="15">
        <f t="shared" si="0"/>
        <v>307.18540999999999</v>
      </c>
      <c r="D34" s="15">
        <f t="shared" si="1"/>
        <v>2.8170485000000003</v>
      </c>
      <c r="E34" s="16">
        <f t="shared" si="2"/>
        <v>23.466014004999998</v>
      </c>
      <c r="F34" s="17"/>
      <c r="G34" s="12"/>
      <c r="H34" s="12"/>
      <c r="I34" s="12"/>
      <c r="J34" s="12"/>
      <c r="K34" s="12"/>
      <c r="L34" s="12"/>
      <c r="M34" s="12"/>
      <c r="N34" s="12"/>
      <c r="O34" s="13"/>
    </row>
    <row r="35" spans="1:15" x14ac:dyDescent="0.25">
      <c r="A35" s="14">
        <f t="shared" si="3"/>
        <v>91.63</v>
      </c>
      <c r="B35" s="15">
        <f>PERCENTILE($J$6:$J$17,A25/100)</f>
        <v>2.7440089999999997</v>
      </c>
      <c r="C35" s="15">
        <f t="shared" si="0"/>
        <v>337.90395099999995</v>
      </c>
      <c r="D35" s="15">
        <f t="shared" si="1"/>
        <v>2.7703305</v>
      </c>
      <c r="E35" s="16">
        <f t="shared" si="2"/>
        <v>23.076853064999995</v>
      </c>
      <c r="F35" s="17"/>
      <c r="G35" s="12"/>
      <c r="H35" s="12"/>
      <c r="I35" s="12"/>
      <c r="J35" s="12"/>
      <c r="K35" s="12"/>
      <c r="L35" s="12"/>
      <c r="M35" s="12"/>
      <c r="N35" s="12"/>
      <c r="O35" s="13"/>
    </row>
    <row r="36" spans="1:15" x14ac:dyDescent="0.25">
      <c r="A36" s="14">
        <v>100</v>
      </c>
      <c r="B36" s="15">
        <f>MIN(J6:J17)</f>
        <v>2.35</v>
      </c>
      <c r="C36" s="15">
        <f t="shared" si="0"/>
        <v>368.77</v>
      </c>
      <c r="D36" s="15">
        <f>(B35+B36)/2</f>
        <v>2.5470044999999999</v>
      </c>
      <c r="E36" s="16">
        <f t="shared" si="2"/>
        <v>21.318427665000012</v>
      </c>
      <c r="F36" s="17"/>
      <c r="G36" s="12"/>
      <c r="H36" s="12"/>
      <c r="I36" s="12"/>
      <c r="J36" s="12"/>
      <c r="K36" s="12"/>
      <c r="L36" s="12"/>
      <c r="M36" s="12"/>
      <c r="N36" s="12"/>
      <c r="O36" s="13"/>
    </row>
    <row r="37" spans="1:15" x14ac:dyDescent="0.25">
      <c r="A37" s="18"/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  <c r="N37" s="12"/>
      <c r="O37" s="13"/>
    </row>
    <row r="38" spans="1:15" x14ac:dyDescent="0.25">
      <c r="A38" s="18"/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  <c r="N38" s="12"/>
      <c r="O38" s="13"/>
    </row>
    <row r="39" spans="1:15" x14ac:dyDescent="0.25">
      <c r="A39" s="26" t="s">
        <v>15</v>
      </c>
      <c r="B39" s="27"/>
      <c r="C39" s="28"/>
      <c r="D39" s="17"/>
      <c r="E39" s="17"/>
      <c r="F39" s="17"/>
      <c r="G39" s="12"/>
      <c r="H39" s="12"/>
      <c r="I39" s="12"/>
      <c r="J39" s="12"/>
      <c r="K39" s="12"/>
      <c r="L39" s="12"/>
      <c r="M39" s="12"/>
      <c r="N39" s="12"/>
      <c r="O39" s="13"/>
    </row>
    <row r="40" spans="1:15" x14ac:dyDescent="0.25">
      <c r="A40" s="29"/>
      <c r="B40" s="25"/>
      <c r="C40" s="30"/>
      <c r="D40" s="17" t="s">
        <v>16</v>
      </c>
      <c r="E40" s="16">
        <f>SUM(E25:E36)</f>
        <v>478.78079033</v>
      </c>
      <c r="F40" s="17"/>
      <c r="G40" s="12"/>
      <c r="H40" s="12"/>
      <c r="I40" s="12"/>
      <c r="J40" s="12"/>
      <c r="K40" s="12"/>
      <c r="L40" s="12"/>
      <c r="M40" s="12"/>
      <c r="N40" s="12"/>
      <c r="O40" s="13"/>
    </row>
    <row r="41" spans="1:15" x14ac:dyDescent="0.25">
      <c r="A41" s="31"/>
      <c r="B41" s="32"/>
      <c r="C41" s="33"/>
      <c r="D41" s="34" t="s">
        <v>17</v>
      </c>
      <c r="E41" s="19">
        <f>E40/100</f>
        <v>4.7878079033000001</v>
      </c>
      <c r="F41" s="17">
        <v>0</v>
      </c>
      <c r="G41" s="12"/>
      <c r="H41" s="12"/>
      <c r="I41" s="12"/>
      <c r="J41" s="12"/>
      <c r="K41" s="12"/>
      <c r="L41" s="12"/>
      <c r="M41" s="12"/>
      <c r="N41" s="12"/>
      <c r="O41" s="13"/>
    </row>
    <row r="42" spans="1:15" x14ac:dyDescent="0.25">
      <c r="A42" s="18"/>
      <c r="B42" s="17"/>
      <c r="C42" s="17"/>
      <c r="D42" s="35"/>
      <c r="E42" s="19">
        <f>E41</f>
        <v>4.7878079033000001</v>
      </c>
      <c r="F42" s="15">
        <v>368.77</v>
      </c>
      <c r="G42" s="12"/>
      <c r="H42" s="12"/>
      <c r="I42" s="12"/>
      <c r="J42" s="12"/>
      <c r="K42" s="12"/>
      <c r="L42" s="12"/>
      <c r="M42" s="12"/>
      <c r="N42" s="12"/>
      <c r="O42" s="13"/>
    </row>
    <row r="43" spans="1:15" x14ac:dyDescent="0.25">
      <c r="A43" s="20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3"/>
    </row>
    <row r="44" spans="1:15" ht="15.75" thickBot="1" x14ac:dyDescent="0.3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4" t="s">
        <v>18</v>
      </c>
      <c r="F46" s="24"/>
      <c r="G46" s="24"/>
      <c r="H46" s="24"/>
      <c r="I46" s="24"/>
      <c r="J46" s="24"/>
      <c r="K46" s="24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4"/>
      <c r="F47" s="24"/>
      <c r="G47" s="24"/>
      <c r="H47" s="24"/>
      <c r="I47" s="24"/>
      <c r="J47" s="24"/>
      <c r="K47" s="24"/>
      <c r="L47" s="2"/>
      <c r="M47" s="2"/>
      <c r="N47" s="2"/>
      <c r="O47" s="2"/>
    </row>
    <row r="48" spans="1:15" ht="15.75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45"/>
      <c r="B49" s="46"/>
      <c r="C49" s="47" t="s">
        <v>10</v>
      </c>
      <c r="D49" s="46">
        <f>C63/12</f>
        <v>30.730833333333333</v>
      </c>
      <c r="E49" s="46"/>
      <c r="F49" s="46"/>
      <c r="G49" s="10"/>
      <c r="H49" s="10"/>
      <c r="I49" s="10"/>
      <c r="J49" s="10"/>
      <c r="K49" s="10"/>
      <c r="L49" s="10"/>
      <c r="M49" s="10"/>
      <c r="N49" s="10"/>
      <c r="O49" s="11"/>
    </row>
    <row r="50" spans="1:15" x14ac:dyDescent="0.25">
      <c r="A50" s="48" t="s">
        <v>11</v>
      </c>
      <c r="B50" s="49" t="s">
        <v>3</v>
      </c>
      <c r="C50" s="49" t="s">
        <v>12</v>
      </c>
      <c r="D50" s="49" t="s">
        <v>19</v>
      </c>
      <c r="E50" s="49" t="s">
        <v>20</v>
      </c>
      <c r="F50" s="50"/>
      <c r="G50" s="12"/>
      <c r="H50" s="12"/>
      <c r="I50" s="12"/>
      <c r="J50" s="12"/>
      <c r="K50" s="12"/>
      <c r="L50" s="12"/>
      <c r="M50" s="12"/>
      <c r="N50" s="12"/>
      <c r="O50" s="13"/>
    </row>
    <row r="51" spans="1:15" x14ac:dyDescent="0.25">
      <c r="A51" s="14">
        <f>0/12*100</f>
        <v>0</v>
      </c>
      <c r="B51" s="15">
        <f>MAX(G6:G17)</f>
        <v>0.89</v>
      </c>
      <c r="C51" s="15">
        <f t="shared" ref="C51:C63" si="4">$F$17*A51/100</f>
        <v>0</v>
      </c>
      <c r="D51" s="15">
        <v>0</v>
      </c>
      <c r="E51" s="16">
        <f>$D$22*D51</f>
        <v>0</v>
      </c>
      <c r="F51" s="17"/>
      <c r="G51" s="25"/>
      <c r="H51" s="25"/>
      <c r="I51" s="12"/>
      <c r="J51" s="12"/>
      <c r="K51" s="12"/>
      <c r="L51" s="12"/>
      <c r="M51" s="12"/>
      <c r="N51" s="12"/>
      <c r="O51" s="13"/>
    </row>
    <row r="52" spans="1:15" x14ac:dyDescent="0.25">
      <c r="A52" s="14">
        <v>8.33</v>
      </c>
      <c r="B52" s="15">
        <f>PERCENTILE($G$6:$G$17,A62/100)</f>
        <v>0.77951599999999999</v>
      </c>
      <c r="C52" s="15">
        <f t="shared" si="4"/>
        <v>30.718541000000002</v>
      </c>
      <c r="D52" s="15">
        <f t="shared" ref="D52:D63" si="5">(B51+B52)/2</f>
        <v>0.834758</v>
      </c>
      <c r="E52" s="16">
        <f>(A52-A51)*D52</f>
        <v>6.9535341400000004</v>
      </c>
      <c r="F52" s="17"/>
      <c r="G52" s="25"/>
      <c r="H52" s="25"/>
      <c r="I52" s="12"/>
      <c r="J52" s="12"/>
      <c r="K52" s="12"/>
      <c r="L52" s="12"/>
      <c r="M52" s="12"/>
      <c r="N52" s="12"/>
      <c r="O52" s="13"/>
    </row>
    <row r="53" spans="1:15" x14ac:dyDescent="0.25">
      <c r="A53" s="14">
        <v>16.66</v>
      </c>
      <c r="B53" s="15">
        <f>PERCENTILE($G$6:$G$17,A61/100)</f>
        <v>0.72814999999999996</v>
      </c>
      <c r="C53" s="15">
        <f t="shared" si="4"/>
        <v>61.437082000000004</v>
      </c>
      <c r="D53" s="15">
        <f t="shared" si="5"/>
        <v>0.75383299999999998</v>
      </c>
      <c r="E53" s="16">
        <f t="shared" ref="E53:E63" si="6">(A53-A52)*D53</f>
        <v>6.2794288900000002</v>
      </c>
      <c r="F53" s="17"/>
      <c r="G53" s="12"/>
      <c r="H53" s="12"/>
      <c r="I53" s="12"/>
      <c r="J53" s="12"/>
      <c r="K53" s="12"/>
      <c r="L53" s="12"/>
      <c r="M53" s="12"/>
      <c r="N53" s="12"/>
      <c r="O53" s="13"/>
    </row>
    <row r="54" spans="1:15" x14ac:dyDescent="0.25">
      <c r="A54" s="14">
        <f>A53+$A$25</f>
        <v>24.990000000000002</v>
      </c>
      <c r="B54" s="15">
        <f>PERCENTILE($G$6:$G$17,A60/100)</f>
        <v>0.62207100000000004</v>
      </c>
      <c r="C54" s="15">
        <f t="shared" si="4"/>
        <v>92.155622999999991</v>
      </c>
      <c r="D54" s="15">
        <f t="shared" si="5"/>
        <v>0.67511049999999995</v>
      </c>
      <c r="E54" s="16">
        <f t="shared" si="6"/>
        <v>5.6236704650000009</v>
      </c>
      <c r="F54" s="17"/>
      <c r="G54" s="12"/>
      <c r="H54" s="12"/>
      <c r="I54" s="12"/>
      <c r="J54" s="12"/>
      <c r="K54" s="12"/>
      <c r="L54" s="12"/>
      <c r="M54" s="12"/>
      <c r="N54" s="12"/>
      <c r="O54" s="13"/>
    </row>
    <row r="55" spans="1:15" x14ac:dyDescent="0.25">
      <c r="A55" s="14">
        <f t="shared" ref="A55:A62" si="7">A54+$A$25</f>
        <v>33.32</v>
      </c>
      <c r="B55" s="15">
        <f>PERCENTILE($G$6:$G$17,A59/100)</f>
        <v>0.57660800000000001</v>
      </c>
      <c r="C55" s="15">
        <f t="shared" si="4"/>
        <v>122.87416400000001</v>
      </c>
      <c r="D55" s="15">
        <f t="shared" si="5"/>
        <v>0.59933950000000003</v>
      </c>
      <c r="E55" s="16">
        <f t="shared" si="6"/>
        <v>4.9924980349999988</v>
      </c>
      <c r="F55" s="17"/>
      <c r="G55" s="12"/>
      <c r="H55" s="12"/>
      <c r="I55" s="12"/>
      <c r="J55" s="12"/>
      <c r="K55" s="12"/>
      <c r="L55" s="12"/>
      <c r="M55" s="12"/>
      <c r="N55" s="12"/>
      <c r="O55" s="13"/>
    </row>
    <row r="56" spans="1:15" x14ac:dyDescent="0.25">
      <c r="A56" s="14">
        <f t="shared" si="7"/>
        <v>41.65</v>
      </c>
      <c r="B56" s="15">
        <f>PERCENTILE($G$6:$G$17,A58/100)</f>
        <v>0.51726899999999998</v>
      </c>
      <c r="C56" s="15">
        <f t="shared" si="4"/>
        <v>153.592705</v>
      </c>
      <c r="D56" s="15">
        <f t="shared" si="5"/>
        <v>0.54693849999999999</v>
      </c>
      <c r="E56" s="16">
        <f t="shared" si="6"/>
        <v>4.5559977049999993</v>
      </c>
      <c r="F56" s="17"/>
      <c r="G56" s="12"/>
      <c r="H56" s="12"/>
      <c r="I56" s="12"/>
      <c r="J56" s="12"/>
      <c r="K56" s="12"/>
      <c r="L56" s="12"/>
      <c r="M56" s="12"/>
      <c r="N56" s="12"/>
      <c r="O56" s="13"/>
    </row>
    <row r="57" spans="1:15" x14ac:dyDescent="0.25">
      <c r="A57" s="14">
        <f t="shared" si="7"/>
        <v>49.98</v>
      </c>
      <c r="B57" s="15">
        <f>PERCENTILE($G$6:$G$17,A57/100)</f>
        <v>0.46493400000000001</v>
      </c>
      <c r="C57" s="15">
        <f t="shared" si="4"/>
        <v>184.31124599999998</v>
      </c>
      <c r="D57" s="15">
        <f t="shared" si="5"/>
        <v>0.49110149999999997</v>
      </c>
      <c r="E57" s="16">
        <f t="shared" si="6"/>
        <v>4.0908754949999988</v>
      </c>
      <c r="F57" s="17"/>
      <c r="G57" s="12"/>
      <c r="H57" s="12"/>
      <c r="I57" s="12"/>
      <c r="J57" s="12"/>
      <c r="K57" s="12"/>
      <c r="L57" s="12"/>
      <c r="M57" s="12"/>
      <c r="N57" s="12"/>
      <c r="O57" s="13"/>
    </row>
    <row r="58" spans="1:15" x14ac:dyDescent="0.25">
      <c r="A58" s="14">
        <f t="shared" si="7"/>
        <v>58.309999999999995</v>
      </c>
      <c r="B58" s="15">
        <f>PERCENTILE($G$6:$G$17,A56/100)</f>
        <v>0.44163000000000002</v>
      </c>
      <c r="C58" s="15">
        <f t="shared" si="4"/>
        <v>215.02978699999997</v>
      </c>
      <c r="D58" s="15">
        <f t="shared" si="5"/>
        <v>0.45328200000000002</v>
      </c>
      <c r="E58" s="16">
        <f t="shared" si="6"/>
        <v>3.7758390599999996</v>
      </c>
      <c r="F58" s="17"/>
      <c r="G58" s="12"/>
      <c r="H58" s="12"/>
      <c r="I58" s="12"/>
      <c r="J58" s="12"/>
      <c r="K58" s="12"/>
      <c r="L58" s="12"/>
      <c r="M58" s="12"/>
      <c r="N58" s="12"/>
      <c r="O58" s="13"/>
    </row>
    <row r="59" spans="1:15" x14ac:dyDescent="0.25">
      <c r="A59" s="14">
        <f t="shared" si="7"/>
        <v>66.64</v>
      </c>
      <c r="B59" s="15">
        <f>PERCENTILE($G$6:$G$17,A55/100)</f>
        <v>0.42665199999999998</v>
      </c>
      <c r="C59" s="15">
        <f t="shared" si="4"/>
        <v>245.74832800000001</v>
      </c>
      <c r="D59" s="15">
        <f t="shared" si="5"/>
        <v>0.434141</v>
      </c>
      <c r="E59" s="16">
        <f t="shared" si="6"/>
        <v>3.6163945300000022</v>
      </c>
      <c r="F59" s="17"/>
      <c r="G59" s="12"/>
      <c r="H59" s="12"/>
      <c r="I59" s="12"/>
      <c r="J59" s="12"/>
      <c r="K59" s="12"/>
      <c r="L59" s="12"/>
      <c r="M59" s="12"/>
      <c r="N59" s="12"/>
      <c r="O59" s="13"/>
    </row>
    <row r="60" spans="1:15" x14ac:dyDescent="0.25">
      <c r="A60" s="14">
        <f t="shared" si="7"/>
        <v>74.97</v>
      </c>
      <c r="B60" s="15">
        <f>PERCENTILE($G$6:$G$17,A54/100)</f>
        <v>0.40493399999999996</v>
      </c>
      <c r="C60" s="15">
        <f t="shared" si="4"/>
        <v>276.46686899999997</v>
      </c>
      <c r="D60" s="15">
        <f t="shared" si="5"/>
        <v>0.41579299999999997</v>
      </c>
      <c r="E60" s="16">
        <f t="shared" si="6"/>
        <v>3.4635556899999989</v>
      </c>
      <c r="F60" s="17"/>
      <c r="G60" s="12"/>
      <c r="H60" s="12"/>
      <c r="I60" s="12"/>
      <c r="J60" s="12"/>
      <c r="K60" s="12"/>
      <c r="L60" s="12"/>
      <c r="M60" s="12"/>
      <c r="N60" s="12"/>
      <c r="O60" s="13"/>
    </row>
    <row r="61" spans="1:15" x14ac:dyDescent="0.25">
      <c r="A61" s="14">
        <f t="shared" si="7"/>
        <v>83.3</v>
      </c>
      <c r="B61" s="15">
        <f>PERCENTILE($G$6:$G$17,A53/100)</f>
        <v>0.34326000000000001</v>
      </c>
      <c r="C61" s="15">
        <f t="shared" si="4"/>
        <v>307.18540999999999</v>
      </c>
      <c r="D61" s="15">
        <f t="shared" si="5"/>
        <v>0.37409700000000001</v>
      </c>
      <c r="E61" s="16">
        <f t="shared" si="6"/>
        <v>3.1162280099999995</v>
      </c>
      <c r="F61" s="17"/>
      <c r="G61" s="12"/>
      <c r="H61" s="12"/>
      <c r="I61" s="12"/>
      <c r="J61" s="12"/>
      <c r="K61" s="12"/>
      <c r="L61" s="12"/>
      <c r="M61" s="12"/>
      <c r="N61" s="12"/>
      <c r="O61" s="13"/>
    </row>
    <row r="62" spans="1:15" x14ac:dyDescent="0.25">
      <c r="A62" s="14">
        <f t="shared" si="7"/>
        <v>91.63</v>
      </c>
      <c r="B62" s="15">
        <f>PERCENTILE($G$6:$G$17,A52/100)</f>
        <v>0.25748900000000002</v>
      </c>
      <c r="C62" s="15">
        <f t="shared" si="4"/>
        <v>337.90395099999995</v>
      </c>
      <c r="D62" s="15">
        <f t="shared" si="5"/>
        <v>0.30037449999999999</v>
      </c>
      <c r="E62" s="16">
        <f t="shared" si="6"/>
        <v>2.5021195849999995</v>
      </c>
      <c r="F62" s="17"/>
      <c r="G62" s="12"/>
      <c r="H62" s="12"/>
      <c r="I62" s="12"/>
      <c r="J62" s="12"/>
      <c r="K62" s="12"/>
      <c r="L62" s="12"/>
      <c r="M62" s="12"/>
      <c r="N62" s="12"/>
      <c r="O62" s="13"/>
    </row>
    <row r="63" spans="1:15" x14ac:dyDescent="0.25">
      <c r="A63" s="14">
        <v>100</v>
      </c>
      <c r="B63" s="15">
        <f>MIN(G6:G17)</f>
        <v>0.23</v>
      </c>
      <c r="C63" s="15">
        <f t="shared" si="4"/>
        <v>368.77</v>
      </c>
      <c r="D63" s="15">
        <f t="shared" si="5"/>
        <v>0.24374450000000003</v>
      </c>
      <c r="E63" s="16">
        <f t="shared" si="6"/>
        <v>2.0401414650000014</v>
      </c>
      <c r="F63" s="17"/>
      <c r="G63" s="12"/>
      <c r="H63" s="12"/>
      <c r="I63" s="12"/>
      <c r="J63" s="12"/>
      <c r="K63" s="12"/>
      <c r="L63" s="12"/>
      <c r="M63" s="12"/>
      <c r="N63" s="12"/>
      <c r="O63" s="13"/>
    </row>
    <row r="64" spans="1:15" x14ac:dyDescent="0.25">
      <c r="A64" s="18"/>
      <c r="B64" s="17"/>
      <c r="C64" s="17"/>
      <c r="D64" s="17"/>
      <c r="E64" s="17"/>
      <c r="F64" s="17"/>
      <c r="G64" s="12"/>
      <c r="H64" s="12"/>
      <c r="I64" s="12"/>
      <c r="J64" s="12"/>
      <c r="K64" s="12"/>
      <c r="L64" s="12"/>
      <c r="M64" s="12"/>
      <c r="N64" s="12"/>
      <c r="O64" s="13"/>
    </row>
    <row r="65" spans="1:15" x14ac:dyDescent="0.25">
      <c r="A65" s="18"/>
      <c r="B65" s="17"/>
      <c r="C65" s="17"/>
      <c r="D65" s="17"/>
      <c r="E65" s="17"/>
      <c r="F65" s="17"/>
      <c r="G65" s="12"/>
      <c r="H65" s="12"/>
      <c r="I65" s="12"/>
      <c r="J65" s="12"/>
      <c r="K65" s="12"/>
      <c r="L65" s="12"/>
      <c r="M65" s="12"/>
      <c r="N65" s="12"/>
      <c r="O65" s="13"/>
    </row>
    <row r="66" spans="1:15" x14ac:dyDescent="0.25">
      <c r="A66" s="26" t="s">
        <v>21</v>
      </c>
      <c r="B66" s="27"/>
      <c r="C66" s="28"/>
      <c r="D66" s="17"/>
      <c r="E66" s="17"/>
      <c r="F66" s="17"/>
      <c r="G66" s="12"/>
      <c r="H66" s="12"/>
      <c r="I66" s="12"/>
      <c r="J66" s="12"/>
      <c r="K66" s="12"/>
      <c r="L66" s="12"/>
      <c r="M66" s="12"/>
      <c r="N66" s="12"/>
      <c r="O66" s="13"/>
    </row>
    <row r="67" spans="1:15" x14ac:dyDescent="0.25">
      <c r="A67" s="29"/>
      <c r="B67" s="25"/>
      <c r="C67" s="30"/>
      <c r="D67" s="17" t="s">
        <v>16</v>
      </c>
      <c r="E67" s="16">
        <f>SUM(E51:E63)</f>
        <v>51.01028307</v>
      </c>
      <c r="F67" s="17"/>
      <c r="G67" s="12"/>
      <c r="H67" s="12"/>
      <c r="I67" s="12"/>
      <c r="J67" s="12"/>
      <c r="K67" s="12"/>
      <c r="L67" s="12"/>
      <c r="M67" s="12"/>
      <c r="N67" s="12"/>
      <c r="O67" s="13"/>
    </row>
    <row r="68" spans="1:15" x14ac:dyDescent="0.25">
      <c r="A68" s="31"/>
      <c r="B68" s="32"/>
      <c r="C68" s="33"/>
      <c r="D68" s="34" t="s">
        <v>17</v>
      </c>
      <c r="E68" s="19">
        <f>E67/100</f>
        <v>0.51010283069999995</v>
      </c>
      <c r="F68" s="17">
        <v>0</v>
      </c>
      <c r="G68" s="12"/>
      <c r="H68" s="12"/>
      <c r="I68" s="12"/>
      <c r="J68" s="12"/>
      <c r="K68" s="12"/>
      <c r="L68" s="12"/>
      <c r="M68" s="12"/>
      <c r="N68" s="12"/>
      <c r="O68" s="13"/>
    </row>
    <row r="69" spans="1:15" x14ac:dyDescent="0.25">
      <c r="A69" s="18"/>
      <c r="B69" s="17"/>
      <c r="C69" s="17"/>
      <c r="D69" s="35"/>
      <c r="E69" s="19">
        <f>E67/100</f>
        <v>0.51010283069999995</v>
      </c>
      <c r="F69" s="15">
        <v>368.77</v>
      </c>
      <c r="G69" s="12"/>
      <c r="H69" s="12"/>
      <c r="I69" s="12"/>
      <c r="J69" s="12"/>
      <c r="K69" s="12"/>
      <c r="L69" s="12"/>
      <c r="M69" s="12"/>
      <c r="N69" s="12"/>
      <c r="O69" s="13"/>
    </row>
    <row r="70" spans="1:15" x14ac:dyDescent="0.25">
      <c r="A70" s="2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3"/>
    </row>
    <row r="71" spans="1:15" ht="15.75" thickBot="1" x14ac:dyDescent="0.3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4" t="s">
        <v>22</v>
      </c>
      <c r="F73" s="24"/>
      <c r="G73" s="24"/>
      <c r="H73" s="24"/>
      <c r="I73" s="24"/>
      <c r="J73" s="24"/>
      <c r="K73" s="24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4"/>
      <c r="F74" s="24"/>
      <c r="G74" s="24"/>
      <c r="H74" s="24"/>
      <c r="I74" s="24"/>
      <c r="J74" s="24"/>
      <c r="K74" s="24"/>
      <c r="L74" s="2"/>
      <c r="M74" s="2"/>
      <c r="N74" s="2"/>
      <c r="O74" s="2"/>
    </row>
    <row r="75" spans="1:15" ht="15.75" thickBo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45"/>
      <c r="B76" s="46"/>
      <c r="C76" s="47" t="s">
        <v>10</v>
      </c>
      <c r="D76" s="46">
        <f>C90/12</f>
        <v>30.730833333333333</v>
      </c>
      <c r="E76" s="46"/>
      <c r="F76" s="46"/>
      <c r="G76" s="10"/>
      <c r="H76" s="10"/>
      <c r="I76" s="10"/>
      <c r="J76" s="10"/>
      <c r="K76" s="10"/>
      <c r="L76" s="10"/>
      <c r="M76" s="10"/>
      <c r="N76" s="10"/>
      <c r="O76" s="11"/>
    </row>
    <row r="77" spans="1:15" x14ac:dyDescent="0.25">
      <c r="A77" s="48" t="s">
        <v>11</v>
      </c>
      <c r="B77" s="49" t="s">
        <v>7</v>
      </c>
      <c r="C77" s="49" t="s">
        <v>12</v>
      </c>
      <c r="D77" s="49" t="s">
        <v>23</v>
      </c>
      <c r="E77" s="49" t="s">
        <v>33</v>
      </c>
      <c r="F77" s="50"/>
      <c r="G77" s="12"/>
      <c r="H77" s="12"/>
      <c r="I77" s="12"/>
      <c r="J77" s="12"/>
      <c r="K77" s="12"/>
      <c r="L77" s="12"/>
      <c r="M77" s="12"/>
      <c r="N77" s="12"/>
      <c r="O77" s="13"/>
    </row>
    <row r="78" spans="1:15" x14ac:dyDescent="0.25">
      <c r="A78" s="14">
        <f>0/12*100</f>
        <v>0</v>
      </c>
      <c r="B78" s="15">
        <f>MAX(H6:H17)</f>
        <v>32.049999999999997</v>
      </c>
      <c r="C78" s="15">
        <f t="shared" ref="C78:C90" si="8">$F$17*A78/100</f>
        <v>0</v>
      </c>
      <c r="D78" s="15">
        <v>0</v>
      </c>
      <c r="E78" s="16">
        <f>$D$22*D78</f>
        <v>0</v>
      </c>
      <c r="F78" s="17"/>
      <c r="G78" s="25"/>
      <c r="H78" s="25"/>
      <c r="I78" s="12"/>
      <c r="J78" s="12"/>
      <c r="K78" s="12"/>
      <c r="L78" s="12"/>
      <c r="M78" s="12"/>
      <c r="N78" s="12"/>
      <c r="O78" s="13"/>
    </row>
    <row r="79" spans="1:15" x14ac:dyDescent="0.25">
      <c r="A79" s="14">
        <v>8.33</v>
      </c>
      <c r="B79" s="15">
        <f>PERCENTILE($H$6:$H$17,A89/100)</f>
        <v>21.609262000000001</v>
      </c>
      <c r="C79" s="15">
        <f t="shared" si="8"/>
        <v>30.718541000000002</v>
      </c>
      <c r="D79" s="15">
        <f t="shared" ref="D79:D90" si="9">(B78+B79)/2</f>
        <v>26.829630999999999</v>
      </c>
      <c r="E79" s="16">
        <f>(A79-A78)*D79</f>
        <v>223.49082622999998</v>
      </c>
      <c r="F79" s="17"/>
      <c r="G79" s="25"/>
      <c r="H79" s="25"/>
      <c r="I79" s="12"/>
      <c r="J79" s="12"/>
      <c r="K79" s="12"/>
      <c r="L79" s="12"/>
      <c r="M79" s="12"/>
      <c r="N79" s="12"/>
      <c r="O79" s="13"/>
    </row>
    <row r="80" spans="1:15" x14ac:dyDescent="0.25">
      <c r="A80" s="14">
        <v>16.66</v>
      </c>
      <c r="B80" s="15">
        <f>PERCENTILE($H$6:$H$17,A88/100)</f>
        <v>18.910450000000001</v>
      </c>
      <c r="C80" s="15">
        <f t="shared" si="8"/>
        <v>61.437082000000004</v>
      </c>
      <c r="D80" s="15">
        <f t="shared" si="9"/>
        <v>20.259855999999999</v>
      </c>
      <c r="E80" s="16">
        <f t="shared" ref="E80:E90" si="10">(A80-A79)*D80</f>
        <v>168.76460047999998</v>
      </c>
      <c r="F80" s="17"/>
      <c r="G80" s="12"/>
      <c r="H80" s="12"/>
      <c r="I80" s="12"/>
      <c r="J80" s="12"/>
      <c r="K80" s="12"/>
      <c r="L80" s="12"/>
      <c r="M80" s="12"/>
      <c r="N80" s="12"/>
      <c r="O80" s="13"/>
    </row>
    <row r="81" spans="1:15" x14ac:dyDescent="0.25">
      <c r="A81" s="14">
        <f>A80+$A$25</f>
        <v>24.990000000000002</v>
      </c>
      <c r="B81" s="15">
        <f>PERCENTILE($H$6:$H$17,A87/100)</f>
        <v>18.070354999999999</v>
      </c>
      <c r="C81" s="15">
        <f t="shared" si="8"/>
        <v>92.155622999999991</v>
      </c>
      <c r="D81" s="15">
        <f t="shared" si="9"/>
        <v>18.490402500000002</v>
      </c>
      <c r="E81" s="16">
        <f t="shared" si="10"/>
        <v>154.02505282500005</v>
      </c>
      <c r="F81" s="17"/>
      <c r="G81" s="12"/>
      <c r="H81" s="12"/>
      <c r="I81" s="12"/>
      <c r="J81" s="12"/>
      <c r="K81" s="12"/>
      <c r="L81" s="12"/>
      <c r="M81" s="12"/>
      <c r="N81" s="12"/>
      <c r="O81" s="13"/>
    </row>
    <row r="82" spans="1:15" x14ac:dyDescent="0.25">
      <c r="A82" s="14">
        <f t="shared" ref="A82:A89" si="11">A81+$A$25</f>
        <v>33.32</v>
      </c>
      <c r="B82" s="15">
        <f>PERCENTILE($H$6:$H$17,A86/100)</f>
        <v>15.566400000000003</v>
      </c>
      <c r="C82" s="15">
        <f t="shared" si="8"/>
        <v>122.87416400000001</v>
      </c>
      <c r="D82" s="15">
        <f t="shared" si="9"/>
        <v>16.8183775</v>
      </c>
      <c r="E82" s="16">
        <f t="shared" si="10"/>
        <v>140.09708457499997</v>
      </c>
      <c r="F82" s="17"/>
      <c r="G82" s="12"/>
      <c r="H82" s="12"/>
      <c r="I82" s="12"/>
      <c r="J82" s="12"/>
      <c r="K82" s="12"/>
      <c r="L82" s="12"/>
      <c r="M82" s="12"/>
      <c r="N82" s="12"/>
      <c r="O82" s="13"/>
    </row>
    <row r="83" spans="1:15" x14ac:dyDescent="0.25">
      <c r="A83" s="14">
        <f t="shared" si="11"/>
        <v>41.65</v>
      </c>
      <c r="B83" s="15">
        <f>PERCENTILE($H$6:$H$17,A85/100)</f>
        <v>14.298679</v>
      </c>
      <c r="C83" s="15">
        <f t="shared" si="8"/>
        <v>153.592705</v>
      </c>
      <c r="D83" s="15">
        <f t="shared" si="9"/>
        <v>14.932539500000001</v>
      </c>
      <c r="E83" s="16">
        <f t="shared" si="10"/>
        <v>124.38805403499998</v>
      </c>
      <c r="F83" s="17"/>
      <c r="G83" s="12"/>
      <c r="H83" s="12"/>
      <c r="I83" s="12"/>
      <c r="J83" s="12"/>
      <c r="K83" s="12"/>
      <c r="L83" s="12"/>
      <c r="M83" s="12"/>
      <c r="N83" s="12"/>
      <c r="O83" s="13"/>
    </row>
    <row r="84" spans="1:15" x14ac:dyDescent="0.25">
      <c r="A84" s="14">
        <f t="shared" si="11"/>
        <v>49.98</v>
      </c>
      <c r="B84" s="15">
        <f>PERCENTILE($H$6:$H$17,A84/100)</f>
        <v>11.226887999999999</v>
      </c>
      <c r="C84" s="15">
        <f t="shared" si="8"/>
        <v>184.31124599999998</v>
      </c>
      <c r="D84" s="15">
        <f t="shared" si="9"/>
        <v>12.762783499999999</v>
      </c>
      <c r="E84" s="16">
        <f t="shared" si="10"/>
        <v>106.31398655499997</v>
      </c>
      <c r="F84" s="17"/>
      <c r="G84" s="12"/>
      <c r="H84" s="12"/>
      <c r="I84" s="12"/>
      <c r="J84" s="12"/>
      <c r="K84" s="12"/>
      <c r="L84" s="12"/>
      <c r="M84" s="12"/>
      <c r="N84" s="12"/>
      <c r="O84" s="13"/>
    </row>
    <row r="85" spans="1:15" x14ac:dyDescent="0.25">
      <c r="A85" s="14">
        <f t="shared" si="11"/>
        <v>58.309999999999995</v>
      </c>
      <c r="B85" s="15">
        <f>PERCENTILE($H$6:$H$17,A83/100)</f>
        <v>6.4520800000000005</v>
      </c>
      <c r="C85" s="15">
        <f t="shared" si="8"/>
        <v>215.02978699999997</v>
      </c>
      <c r="D85" s="15">
        <f t="shared" si="9"/>
        <v>8.8394839999999988</v>
      </c>
      <c r="E85" s="16">
        <f t="shared" si="10"/>
        <v>73.632901719999978</v>
      </c>
      <c r="F85" s="17"/>
      <c r="G85" s="12"/>
      <c r="H85" s="12"/>
      <c r="I85" s="12"/>
      <c r="J85" s="12"/>
      <c r="K85" s="12"/>
      <c r="L85" s="12"/>
      <c r="M85" s="12"/>
      <c r="N85" s="12"/>
      <c r="O85" s="13"/>
    </row>
    <row r="86" spans="1:15" x14ac:dyDescent="0.25">
      <c r="A86" s="14">
        <f t="shared" si="11"/>
        <v>66.64</v>
      </c>
      <c r="B86" s="15">
        <f>PERCENTILE($H$6:$H$17,A82/100)</f>
        <v>3.6688120000000004</v>
      </c>
      <c r="C86" s="15">
        <f t="shared" si="8"/>
        <v>245.74832800000001</v>
      </c>
      <c r="D86" s="15">
        <f t="shared" si="9"/>
        <v>5.0604460000000007</v>
      </c>
      <c r="E86" s="16">
        <f t="shared" si="10"/>
        <v>42.153515180000035</v>
      </c>
      <c r="F86" s="17"/>
      <c r="G86" s="12"/>
      <c r="H86" s="12"/>
      <c r="I86" s="12"/>
      <c r="J86" s="12"/>
      <c r="K86" s="12"/>
      <c r="L86" s="12"/>
      <c r="M86" s="12"/>
      <c r="N86" s="12"/>
      <c r="O86" s="13"/>
    </row>
    <row r="87" spans="1:15" x14ac:dyDescent="0.25">
      <c r="A87" s="14">
        <f t="shared" si="11"/>
        <v>74.97</v>
      </c>
      <c r="B87" s="15">
        <f>PERCENTILE($H$6:$H$17,A81/100)</f>
        <v>2.8914549999999997</v>
      </c>
      <c r="C87" s="15">
        <f t="shared" si="8"/>
        <v>276.46686899999997</v>
      </c>
      <c r="D87" s="15">
        <f t="shared" si="9"/>
        <v>3.2801334999999998</v>
      </c>
      <c r="E87" s="16">
        <f t="shared" si="10"/>
        <v>27.323512054999991</v>
      </c>
      <c r="F87" s="17"/>
      <c r="G87" s="12"/>
      <c r="H87" s="12"/>
      <c r="I87" s="12"/>
      <c r="J87" s="12"/>
      <c r="K87" s="12"/>
      <c r="L87" s="12"/>
      <c r="M87" s="12"/>
      <c r="N87" s="12"/>
      <c r="O87" s="13"/>
    </row>
    <row r="88" spans="1:15" x14ac:dyDescent="0.25">
      <c r="A88" s="14">
        <f t="shared" si="11"/>
        <v>83.3</v>
      </c>
      <c r="B88" s="15">
        <f>PERCENTILE($H$6:$H$17,A80/100)</f>
        <v>2.1498680000000001</v>
      </c>
      <c r="C88" s="15">
        <f t="shared" si="8"/>
        <v>307.18540999999999</v>
      </c>
      <c r="D88" s="15">
        <f t="shared" si="9"/>
        <v>2.5206615000000001</v>
      </c>
      <c r="E88" s="16">
        <f t="shared" si="10"/>
        <v>20.997110294999995</v>
      </c>
      <c r="F88" s="17"/>
      <c r="G88" s="12"/>
      <c r="H88" s="12"/>
      <c r="I88" s="12"/>
      <c r="J88" s="12"/>
      <c r="K88" s="12"/>
      <c r="L88" s="12"/>
      <c r="M88" s="12"/>
      <c r="N88" s="12"/>
      <c r="O88" s="13"/>
    </row>
    <row r="89" spans="1:15" x14ac:dyDescent="0.25">
      <c r="A89" s="14">
        <f t="shared" si="11"/>
        <v>91.63</v>
      </c>
      <c r="B89" s="15">
        <f>PERCENTILE($H$6:$H$17,A79/100)</f>
        <v>1.9238330000000001</v>
      </c>
      <c r="C89" s="15">
        <f t="shared" si="8"/>
        <v>337.90395099999995</v>
      </c>
      <c r="D89" s="15">
        <f t="shared" si="9"/>
        <v>2.0368504999999999</v>
      </c>
      <c r="E89" s="16">
        <f t="shared" si="10"/>
        <v>16.966964664999995</v>
      </c>
      <c r="F89" s="17"/>
      <c r="G89" s="12"/>
      <c r="H89" s="12"/>
      <c r="I89" s="12"/>
      <c r="J89" s="12"/>
      <c r="K89" s="12"/>
      <c r="L89" s="12"/>
      <c r="M89" s="12"/>
      <c r="N89" s="12"/>
      <c r="O89" s="13"/>
    </row>
    <row r="90" spans="1:15" x14ac:dyDescent="0.25">
      <c r="A90" s="14">
        <v>100</v>
      </c>
      <c r="B90" s="15">
        <f>MIN(H6:H17)</f>
        <v>1.0900000000000001</v>
      </c>
      <c r="C90" s="15">
        <f t="shared" si="8"/>
        <v>368.77</v>
      </c>
      <c r="D90" s="15">
        <f t="shared" si="9"/>
        <v>1.5069165</v>
      </c>
      <c r="E90" s="16">
        <f t="shared" si="10"/>
        <v>12.612891105000006</v>
      </c>
      <c r="F90" s="17"/>
      <c r="G90" s="12"/>
      <c r="H90" s="12"/>
      <c r="I90" s="12"/>
      <c r="J90" s="12"/>
      <c r="K90" s="12"/>
      <c r="L90" s="12"/>
      <c r="M90" s="12"/>
      <c r="N90" s="12"/>
      <c r="O90" s="13"/>
    </row>
    <row r="91" spans="1:15" x14ac:dyDescent="0.25">
      <c r="A91" s="18"/>
      <c r="B91" s="17"/>
      <c r="C91" s="17"/>
      <c r="D91" s="17"/>
      <c r="E91" s="17"/>
      <c r="F91" s="17"/>
      <c r="G91" s="12"/>
      <c r="H91" s="12"/>
      <c r="I91" s="12"/>
      <c r="J91" s="12"/>
      <c r="K91" s="12"/>
      <c r="L91" s="12"/>
      <c r="M91" s="12"/>
      <c r="N91" s="12"/>
      <c r="O91" s="13"/>
    </row>
    <row r="92" spans="1:15" x14ac:dyDescent="0.25">
      <c r="A92" s="18"/>
      <c r="B92" s="17"/>
      <c r="C92" s="17"/>
      <c r="D92" s="17"/>
      <c r="E92" s="17"/>
      <c r="F92" s="17"/>
      <c r="G92" s="12"/>
      <c r="H92" s="12"/>
      <c r="I92" s="12"/>
      <c r="J92" s="12"/>
      <c r="K92" s="12"/>
      <c r="L92" s="12"/>
      <c r="M92" s="12"/>
      <c r="N92" s="12"/>
      <c r="O92" s="13"/>
    </row>
    <row r="93" spans="1:15" x14ac:dyDescent="0.25">
      <c r="A93" s="26" t="s">
        <v>24</v>
      </c>
      <c r="B93" s="27"/>
      <c r="C93" s="28"/>
      <c r="D93" s="17"/>
      <c r="E93" s="17"/>
      <c r="F93" s="17"/>
      <c r="G93" s="12"/>
      <c r="H93" s="12"/>
      <c r="I93" s="12"/>
      <c r="J93" s="12"/>
      <c r="K93" s="12"/>
      <c r="L93" s="12"/>
      <c r="M93" s="12"/>
      <c r="N93" s="12"/>
      <c r="O93" s="13"/>
    </row>
    <row r="94" spans="1:15" x14ac:dyDescent="0.25">
      <c r="A94" s="29"/>
      <c r="B94" s="25"/>
      <c r="C94" s="30"/>
      <c r="D94" s="17" t="s">
        <v>16</v>
      </c>
      <c r="E94" s="16">
        <f>SUM(E78:E90)</f>
        <v>1110.76649972</v>
      </c>
      <c r="F94" s="17"/>
      <c r="G94" s="12"/>
      <c r="H94" s="12"/>
      <c r="I94" s="12"/>
      <c r="J94" s="12"/>
      <c r="K94" s="12"/>
      <c r="L94" s="12"/>
      <c r="M94" s="12"/>
      <c r="N94" s="12"/>
      <c r="O94" s="13"/>
    </row>
    <row r="95" spans="1:15" x14ac:dyDescent="0.25">
      <c r="A95" s="31"/>
      <c r="B95" s="32"/>
      <c r="C95" s="33"/>
      <c r="D95" s="34" t="s">
        <v>17</v>
      </c>
      <c r="E95" s="19">
        <f>E94/100</f>
        <v>11.107664997199999</v>
      </c>
      <c r="F95" s="17">
        <v>0</v>
      </c>
      <c r="G95" s="12"/>
      <c r="H95" s="12"/>
      <c r="I95" s="12"/>
      <c r="J95" s="12"/>
      <c r="K95" s="12"/>
      <c r="L95" s="12"/>
      <c r="M95" s="12"/>
      <c r="N95" s="12"/>
      <c r="O95" s="13"/>
    </row>
    <row r="96" spans="1:15" x14ac:dyDescent="0.25">
      <c r="A96" s="18"/>
      <c r="B96" s="17"/>
      <c r="C96" s="17"/>
      <c r="D96" s="35"/>
      <c r="E96" s="19">
        <f>E94/100</f>
        <v>11.107664997199999</v>
      </c>
      <c r="F96" s="15">
        <v>368.77</v>
      </c>
      <c r="G96" s="12"/>
      <c r="H96" s="12"/>
      <c r="I96" s="12"/>
      <c r="J96" s="12"/>
      <c r="K96" s="12"/>
      <c r="L96" s="12"/>
      <c r="M96" s="12"/>
      <c r="N96" s="12"/>
      <c r="O96" s="13"/>
    </row>
    <row r="97" spans="1:15" x14ac:dyDescent="0.25">
      <c r="A97" s="20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3"/>
    </row>
    <row r="98" spans="1:15" ht="15.75" thickBot="1" x14ac:dyDescent="0.3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3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4" t="s">
        <v>25</v>
      </c>
      <c r="F100" s="24"/>
      <c r="G100" s="24"/>
      <c r="H100" s="24"/>
      <c r="I100" s="24"/>
      <c r="J100" s="24"/>
      <c r="K100" s="24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4"/>
      <c r="F101" s="24"/>
      <c r="G101" s="24"/>
      <c r="H101" s="24"/>
      <c r="I101" s="24"/>
      <c r="J101" s="24"/>
      <c r="K101" s="24"/>
      <c r="L101" s="2"/>
      <c r="M101" s="2"/>
      <c r="N101" s="2"/>
      <c r="O101" s="2"/>
    </row>
    <row r="102" spans="1:15" ht="15.75" thickBo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45"/>
      <c r="B103" s="46"/>
      <c r="C103" s="47" t="s">
        <v>10</v>
      </c>
      <c r="D103" s="46">
        <f>C117/12</f>
        <v>30.730833333333333</v>
      </c>
      <c r="E103" s="46"/>
      <c r="F103" s="46"/>
      <c r="G103" s="10"/>
      <c r="H103" s="10"/>
      <c r="I103" s="10"/>
      <c r="J103" s="10"/>
      <c r="K103" s="10"/>
      <c r="L103" s="10"/>
      <c r="M103" s="10"/>
      <c r="N103" s="10"/>
      <c r="O103" s="11"/>
    </row>
    <row r="104" spans="1:15" x14ac:dyDescent="0.25">
      <c r="A104" s="48" t="s">
        <v>11</v>
      </c>
      <c r="B104" s="49" t="s">
        <v>2</v>
      </c>
      <c r="C104" s="49" t="s">
        <v>12</v>
      </c>
      <c r="D104" s="49" t="s">
        <v>26</v>
      </c>
      <c r="E104" s="49" t="s">
        <v>27</v>
      </c>
      <c r="F104" s="50"/>
      <c r="G104" s="12"/>
      <c r="H104" s="12"/>
      <c r="I104" s="12"/>
      <c r="J104" s="12"/>
      <c r="K104" s="12"/>
      <c r="L104" s="12"/>
      <c r="M104" s="12"/>
      <c r="N104" s="12"/>
      <c r="O104" s="13"/>
    </row>
    <row r="105" spans="1:15" x14ac:dyDescent="0.25">
      <c r="A105" s="14">
        <f>0/12*100</f>
        <v>0</v>
      </c>
      <c r="B105" s="15">
        <f>MAX(I6:I17)</f>
        <v>13.44</v>
      </c>
      <c r="C105" s="15">
        <f t="shared" ref="C105:C117" si="12">$F$17*A105/100</f>
        <v>0</v>
      </c>
      <c r="D105" s="15">
        <v>0</v>
      </c>
      <c r="E105" s="16">
        <f>$D$22*D105</f>
        <v>0</v>
      </c>
      <c r="F105" s="17"/>
      <c r="G105" s="25"/>
      <c r="H105" s="25"/>
      <c r="I105" s="12"/>
      <c r="J105" s="12"/>
      <c r="K105" s="12"/>
      <c r="L105" s="12"/>
      <c r="M105" s="12"/>
      <c r="N105" s="12"/>
      <c r="O105" s="13"/>
    </row>
    <row r="106" spans="1:15" x14ac:dyDescent="0.25">
      <c r="A106" s="14">
        <v>8.33</v>
      </c>
      <c r="B106" s="15">
        <f>PERCENTILE($I$6:$I$17,A116/100)</f>
        <v>11.018559</v>
      </c>
      <c r="C106" s="15">
        <f t="shared" si="12"/>
        <v>30.718541000000002</v>
      </c>
      <c r="D106" s="15">
        <f t="shared" ref="D106:D117" si="13">(B105+B106)/2</f>
        <v>12.229279500000001</v>
      </c>
      <c r="E106" s="16">
        <f>(A106-A105)*D106</f>
        <v>101.86989823500001</v>
      </c>
      <c r="F106" s="17"/>
      <c r="G106" s="25"/>
      <c r="H106" s="25"/>
      <c r="I106" s="12"/>
      <c r="J106" s="12"/>
      <c r="K106" s="12"/>
      <c r="L106" s="12"/>
      <c r="M106" s="12"/>
      <c r="N106" s="12"/>
      <c r="O106" s="13"/>
    </row>
    <row r="107" spans="1:15" x14ac:dyDescent="0.25">
      <c r="A107" s="14">
        <v>16.66</v>
      </c>
      <c r="B107" s="15">
        <f>PERCENTILE($I$6:$I$17,A115/100)</f>
        <v>10.42498</v>
      </c>
      <c r="C107" s="15">
        <f t="shared" si="12"/>
        <v>61.437082000000004</v>
      </c>
      <c r="D107" s="15">
        <f t="shared" si="13"/>
        <v>10.721769500000001</v>
      </c>
      <c r="E107" s="16">
        <f t="shared" ref="E107:E117" si="14">(A107-A106)*D107</f>
        <v>89.312339935000011</v>
      </c>
      <c r="F107" s="17"/>
      <c r="G107" s="12"/>
      <c r="H107" s="12"/>
      <c r="I107" s="12"/>
      <c r="J107" s="12"/>
      <c r="K107" s="12"/>
      <c r="L107" s="12"/>
      <c r="M107" s="12"/>
      <c r="N107" s="12"/>
      <c r="O107" s="13"/>
    </row>
    <row r="108" spans="1:15" x14ac:dyDescent="0.25">
      <c r="A108" s="14">
        <f>A107+$A$25</f>
        <v>24.990000000000002</v>
      </c>
      <c r="B108" s="15">
        <f>PERCENTILE($I$6:$I$17,A114/100)</f>
        <v>10.267137</v>
      </c>
      <c r="C108" s="15">
        <f t="shared" si="12"/>
        <v>92.155622999999991</v>
      </c>
      <c r="D108" s="15">
        <f t="shared" si="13"/>
        <v>10.3460585</v>
      </c>
      <c r="E108" s="16">
        <f t="shared" si="14"/>
        <v>86.182667305000024</v>
      </c>
      <c r="F108" s="17"/>
      <c r="G108" s="12"/>
      <c r="H108" s="12"/>
      <c r="I108" s="12"/>
      <c r="J108" s="12"/>
      <c r="K108" s="12"/>
      <c r="L108" s="12"/>
      <c r="M108" s="12"/>
      <c r="N108" s="12"/>
      <c r="O108" s="13"/>
    </row>
    <row r="109" spans="1:15" x14ac:dyDescent="0.25">
      <c r="A109" s="14">
        <f t="shared" ref="A109:A116" si="15">A108+$A$25</f>
        <v>33.32</v>
      </c>
      <c r="B109" s="15">
        <f>PERCENTILE($I$6:$I$17,A113/100)</f>
        <v>10.079296000000001</v>
      </c>
      <c r="C109" s="15">
        <f t="shared" si="12"/>
        <v>122.87416400000001</v>
      </c>
      <c r="D109" s="15">
        <f t="shared" si="13"/>
        <v>10.173216500000001</v>
      </c>
      <c r="E109" s="16">
        <f t="shared" si="14"/>
        <v>84.742893444999993</v>
      </c>
      <c r="F109" s="17"/>
      <c r="G109" s="12"/>
      <c r="H109" s="12"/>
      <c r="I109" s="12"/>
      <c r="J109" s="12"/>
      <c r="K109" s="12"/>
      <c r="L109" s="12"/>
      <c r="M109" s="12"/>
      <c r="N109" s="12"/>
      <c r="O109" s="13"/>
    </row>
    <row r="110" spans="1:15" x14ac:dyDescent="0.25">
      <c r="A110" s="14">
        <f t="shared" si="15"/>
        <v>41.65</v>
      </c>
      <c r="B110" s="15">
        <f>PERCENTILE($I$6:$I$17,A112/100)</f>
        <v>9.8711019999999987</v>
      </c>
      <c r="C110" s="15">
        <f t="shared" si="12"/>
        <v>153.592705</v>
      </c>
      <c r="D110" s="15">
        <f t="shared" si="13"/>
        <v>9.9751989999999999</v>
      </c>
      <c r="E110" s="16">
        <f t="shared" si="14"/>
        <v>83.093407669999976</v>
      </c>
      <c r="F110" s="17"/>
      <c r="G110" s="12"/>
      <c r="H110" s="12"/>
      <c r="I110" s="12"/>
      <c r="J110" s="12"/>
      <c r="K110" s="12"/>
      <c r="L110" s="12"/>
      <c r="M110" s="12"/>
      <c r="N110" s="12"/>
      <c r="O110" s="13"/>
    </row>
    <row r="111" spans="1:15" x14ac:dyDescent="0.25">
      <c r="A111" s="14">
        <f t="shared" si="15"/>
        <v>49.98</v>
      </c>
      <c r="B111" s="15">
        <f>PERCENTILE($I$6:$I$17,A111/100)</f>
        <v>9.7398239999999987</v>
      </c>
      <c r="C111" s="15">
        <f t="shared" si="12"/>
        <v>184.31124599999998</v>
      </c>
      <c r="D111" s="15">
        <f t="shared" si="13"/>
        <v>9.8054629999999996</v>
      </c>
      <c r="E111" s="16">
        <f t="shared" si="14"/>
        <v>81.679506789999976</v>
      </c>
      <c r="F111" s="17"/>
      <c r="G111" s="12"/>
      <c r="H111" s="12"/>
      <c r="I111" s="12"/>
      <c r="J111" s="12"/>
      <c r="K111" s="12"/>
      <c r="L111" s="12"/>
      <c r="M111" s="12"/>
      <c r="N111" s="12"/>
      <c r="O111" s="13"/>
    </row>
    <row r="112" spans="1:15" x14ac:dyDescent="0.25">
      <c r="A112" s="14">
        <f t="shared" si="15"/>
        <v>58.309999999999995</v>
      </c>
      <c r="B112" s="15">
        <f>PERCENTILE($I$6:$I$17,A110/100)</f>
        <v>9.4070499999999999</v>
      </c>
      <c r="C112" s="15">
        <f t="shared" si="12"/>
        <v>215.02978699999997</v>
      </c>
      <c r="D112" s="15">
        <f t="shared" si="13"/>
        <v>9.5734369999999984</v>
      </c>
      <c r="E112" s="16">
        <f t="shared" si="14"/>
        <v>79.746730209999967</v>
      </c>
      <c r="F112" s="17"/>
      <c r="G112" s="12"/>
      <c r="H112" s="12"/>
      <c r="I112" s="12"/>
      <c r="J112" s="12"/>
      <c r="K112" s="12"/>
      <c r="L112" s="12"/>
      <c r="M112" s="12"/>
      <c r="N112" s="12"/>
      <c r="O112" s="13"/>
    </row>
    <row r="113" spans="1:15" x14ac:dyDescent="0.25">
      <c r="A113" s="14">
        <f t="shared" si="15"/>
        <v>66.64</v>
      </c>
      <c r="B113" s="15">
        <f>PERCENTILE($I$6:$I$17,A109/100)</f>
        <v>8.4274920000000009</v>
      </c>
      <c r="C113" s="15">
        <f t="shared" si="12"/>
        <v>245.74832800000001</v>
      </c>
      <c r="D113" s="15">
        <f t="shared" si="13"/>
        <v>8.9172709999999995</v>
      </c>
      <c r="E113" s="16">
        <f t="shared" si="14"/>
        <v>74.280867430000043</v>
      </c>
      <c r="F113" s="17"/>
      <c r="G113" s="12"/>
      <c r="H113" s="12"/>
      <c r="I113" s="12"/>
      <c r="J113" s="12"/>
      <c r="K113" s="12"/>
      <c r="L113" s="12"/>
      <c r="M113" s="12"/>
      <c r="N113" s="12"/>
      <c r="O113" s="13"/>
    </row>
    <row r="114" spans="1:15" x14ac:dyDescent="0.25">
      <c r="A114" s="14">
        <f t="shared" si="15"/>
        <v>74.97</v>
      </c>
      <c r="B114" s="15">
        <f>PERCENTILE($I$6:$I$17,A108/100)</f>
        <v>6.9937019999999999</v>
      </c>
      <c r="C114" s="15">
        <f t="shared" si="12"/>
        <v>276.46686899999997</v>
      </c>
      <c r="D114" s="15">
        <f t="shared" si="13"/>
        <v>7.7105969999999999</v>
      </c>
      <c r="E114" s="16">
        <f t="shared" si="14"/>
        <v>64.229273009999986</v>
      </c>
      <c r="F114" s="17"/>
      <c r="G114" s="12"/>
      <c r="H114" s="12"/>
      <c r="I114" s="12"/>
      <c r="J114" s="12"/>
      <c r="K114" s="12"/>
      <c r="L114" s="12"/>
      <c r="M114" s="12"/>
      <c r="N114" s="12"/>
      <c r="O114" s="13"/>
    </row>
    <row r="115" spans="1:15" x14ac:dyDescent="0.25">
      <c r="A115" s="14">
        <f t="shared" si="15"/>
        <v>83.3</v>
      </c>
      <c r="B115" s="15">
        <f>PERCENTILE($I$6:$I$17,A107/100)</f>
        <v>6.11</v>
      </c>
      <c r="C115" s="15">
        <f t="shared" si="12"/>
        <v>307.18540999999999</v>
      </c>
      <c r="D115" s="15">
        <f t="shared" si="13"/>
        <v>6.5518510000000001</v>
      </c>
      <c r="E115" s="16">
        <f t="shared" si="14"/>
        <v>54.57691882999999</v>
      </c>
      <c r="F115" s="17"/>
      <c r="G115" s="12"/>
      <c r="H115" s="12"/>
      <c r="I115" s="12"/>
      <c r="J115" s="12"/>
      <c r="K115" s="12"/>
      <c r="L115" s="12"/>
      <c r="M115" s="12"/>
      <c r="N115" s="12"/>
      <c r="O115" s="13"/>
    </row>
    <row r="116" spans="1:15" x14ac:dyDescent="0.25">
      <c r="A116" s="14">
        <f t="shared" si="15"/>
        <v>91.63</v>
      </c>
      <c r="B116" s="15">
        <f>PERCENTILE($I$6:$I$17,A106/100)</f>
        <v>6.0957710000000001</v>
      </c>
      <c r="C116" s="15">
        <f t="shared" si="12"/>
        <v>337.90395099999995</v>
      </c>
      <c r="D116" s="15">
        <f t="shared" si="13"/>
        <v>6.1028855000000002</v>
      </c>
      <c r="E116" s="16">
        <f t="shared" si="14"/>
        <v>50.837036214999991</v>
      </c>
      <c r="F116" s="17"/>
      <c r="G116" s="12"/>
      <c r="H116" s="12"/>
      <c r="I116" s="12"/>
      <c r="J116" s="12"/>
      <c r="K116" s="12"/>
      <c r="L116" s="12"/>
      <c r="M116" s="12"/>
      <c r="N116" s="12"/>
      <c r="O116" s="13"/>
    </row>
    <row r="117" spans="1:15" x14ac:dyDescent="0.25">
      <c r="A117" s="14">
        <v>100</v>
      </c>
      <c r="B117" s="15">
        <f>MIN(I6:I17)</f>
        <v>5.94</v>
      </c>
      <c r="C117" s="15">
        <f t="shared" si="12"/>
        <v>368.77</v>
      </c>
      <c r="D117" s="15">
        <f t="shared" si="13"/>
        <v>6.0178855000000002</v>
      </c>
      <c r="E117" s="16">
        <f t="shared" si="14"/>
        <v>50.369701635000027</v>
      </c>
      <c r="F117" s="17"/>
      <c r="G117" s="12"/>
      <c r="H117" s="12"/>
      <c r="I117" s="12"/>
      <c r="J117" s="12"/>
      <c r="K117" s="12"/>
      <c r="L117" s="12"/>
      <c r="M117" s="12"/>
      <c r="N117" s="12"/>
      <c r="O117" s="13"/>
    </row>
    <row r="118" spans="1:15" x14ac:dyDescent="0.25">
      <c r="A118" s="18"/>
      <c r="B118" s="17"/>
      <c r="C118" s="17"/>
      <c r="D118" s="17"/>
      <c r="E118" s="17"/>
      <c r="F118" s="17"/>
      <c r="G118" s="12"/>
      <c r="H118" s="12"/>
      <c r="I118" s="12"/>
      <c r="J118" s="12"/>
      <c r="K118" s="12"/>
      <c r="L118" s="12"/>
      <c r="M118" s="12"/>
      <c r="N118" s="12"/>
      <c r="O118" s="13"/>
    </row>
    <row r="119" spans="1:15" x14ac:dyDescent="0.25">
      <c r="A119" s="18"/>
      <c r="B119" s="17"/>
      <c r="C119" s="17"/>
      <c r="D119" s="17"/>
      <c r="E119" s="17"/>
      <c r="F119" s="17"/>
      <c r="G119" s="12"/>
      <c r="H119" s="12"/>
      <c r="I119" s="12"/>
      <c r="J119" s="12"/>
      <c r="K119" s="12"/>
      <c r="L119" s="12"/>
      <c r="M119" s="12"/>
      <c r="N119" s="12"/>
      <c r="O119" s="13"/>
    </row>
    <row r="120" spans="1:15" x14ac:dyDescent="0.25">
      <c r="A120" s="26" t="s">
        <v>28</v>
      </c>
      <c r="B120" s="27"/>
      <c r="C120" s="28"/>
      <c r="D120" s="17"/>
      <c r="E120" s="17"/>
      <c r="F120" s="17"/>
      <c r="G120" s="12"/>
      <c r="H120" s="12"/>
      <c r="I120" s="12"/>
      <c r="J120" s="12"/>
      <c r="K120" s="12"/>
      <c r="L120" s="12"/>
      <c r="M120" s="12"/>
      <c r="N120" s="12"/>
      <c r="O120" s="13"/>
    </row>
    <row r="121" spans="1:15" x14ac:dyDescent="0.25">
      <c r="A121" s="29"/>
      <c r="B121" s="25"/>
      <c r="C121" s="30"/>
      <c r="D121" s="17" t="s">
        <v>16</v>
      </c>
      <c r="E121" s="16">
        <f>SUM(E105:E117)</f>
        <v>900.92124071000001</v>
      </c>
      <c r="F121" s="17"/>
      <c r="G121" s="12"/>
      <c r="H121" s="12"/>
      <c r="I121" s="12"/>
      <c r="J121" s="12"/>
      <c r="K121" s="12"/>
      <c r="L121" s="12"/>
      <c r="M121" s="12"/>
      <c r="N121" s="12"/>
      <c r="O121" s="13"/>
    </row>
    <row r="122" spans="1:15" x14ac:dyDescent="0.25">
      <c r="A122" s="31"/>
      <c r="B122" s="32"/>
      <c r="C122" s="33"/>
      <c r="D122" s="34" t="s">
        <v>17</v>
      </c>
      <c r="E122" s="19">
        <f>E121/100</f>
        <v>9.0092124070999997</v>
      </c>
      <c r="F122" s="17">
        <v>0</v>
      </c>
      <c r="G122" s="12"/>
      <c r="H122" s="12"/>
      <c r="I122" s="12"/>
      <c r="J122" s="12"/>
      <c r="K122" s="12"/>
      <c r="L122" s="12"/>
      <c r="M122" s="12"/>
      <c r="N122" s="12"/>
      <c r="O122" s="13"/>
    </row>
    <row r="123" spans="1:15" x14ac:dyDescent="0.25">
      <c r="A123" s="18"/>
      <c r="B123" s="17"/>
      <c r="C123" s="17"/>
      <c r="D123" s="35"/>
      <c r="E123" s="19">
        <f>E122</f>
        <v>9.0092124070999997</v>
      </c>
      <c r="F123" s="15">
        <v>368.77</v>
      </c>
      <c r="G123" s="12"/>
      <c r="H123" s="12"/>
      <c r="I123" s="12"/>
      <c r="J123" s="12"/>
      <c r="K123" s="12"/>
      <c r="L123" s="12"/>
      <c r="M123" s="12"/>
      <c r="N123" s="12"/>
      <c r="O123" s="13"/>
    </row>
    <row r="124" spans="1:15" x14ac:dyDescent="0.25">
      <c r="A124" s="20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</row>
    <row r="125" spans="1:15" ht="15.75" thickBot="1" x14ac:dyDescent="0.3">
      <c r="A125" s="21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3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</sheetData>
  <mergeCells count="17">
    <mergeCell ref="E46:K47"/>
    <mergeCell ref="D1:K2"/>
    <mergeCell ref="E19:K20"/>
    <mergeCell ref="G24:H25"/>
    <mergeCell ref="A39:C41"/>
    <mergeCell ref="D41:D42"/>
    <mergeCell ref="E100:K101"/>
    <mergeCell ref="G105:H106"/>
    <mergeCell ref="A120:C122"/>
    <mergeCell ref="D122:D123"/>
    <mergeCell ref="G51:H52"/>
    <mergeCell ref="A66:C68"/>
    <mergeCell ref="D68:D69"/>
    <mergeCell ref="E73:K74"/>
    <mergeCell ref="G78:H79"/>
    <mergeCell ref="A93:C95"/>
    <mergeCell ref="D95:D9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Morfologija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</dc:creator>
  <cp:lastModifiedBy>Sanja</cp:lastModifiedBy>
  <dcterms:created xsi:type="dcterms:W3CDTF">2014-04-30T10:21:58Z</dcterms:created>
  <dcterms:modified xsi:type="dcterms:W3CDTF">2020-05-07T12:50:07Z</dcterms:modified>
</cp:coreProperties>
</file>